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tesanovic\Desktop\Sjednica NSRS 01 07 2025\"/>
    </mc:Choice>
  </mc:AlternateContent>
  <bookViews>
    <workbookView xWindow="0" yWindow="0" windowWidth="23040" windowHeight="9195" tabRatio="693" activeTab="1"/>
  </bookViews>
  <sheets>
    <sheet name="Садржај" sheetId="15" r:id="rId1"/>
    <sheet name="Општи дио" sheetId="4" r:id="rId2"/>
    <sheet name="Расходи" sheetId="2" r:id="rId3"/>
    <sheet name="Приходи - Фонд 02" sheetId="14" r:id="rId4"/>
  </sheets>
  <externalReferences>
    <externalReference r:id="rId5"/>
    <externalReference r:id="rId6"/>
    <externalReference r:id="rId7"/>
  </externalReferences>
  <definedNames>
    <definedName name="\T" localSheetId="1">'[1]Key Assumptions'!#REF!</definedName>
    <definedName name="\T" localSheetId="3">'[1]Key Assumptions'!#REF!</definedName>
    <definedName name="\T" localSheetId="2">'[1]Key Assumptions'!#REF!</definedName>
    <definedName name="\T" localSheetId="0">'[1]Key Assumptions'!#REF!</definedName>
    <definedName name="\T">'[1]Key Assumptions'!#REF!</definedName>
    <definedName name="_xlnm._FilterDatabase" localSheetId="3" hidden="1">'Приходи - Фонд 02'!$A$1:$D$841</definedName>
    <definedName name="_xlnm._FilterDatabase" localSheetId="2" hidden="1">Расходи!$A$9:$G$4933</definedName>
    <definedName name="ANSWER" localSheetId="1">'[1]Key Assumptions'!#REF!</definedName>
    <definedName name="ANSWER" localSheetId="3">'[1]Key Assumptions'!#REF!</definedName>
    <definedName name="ANSWER" localSheetId="2">'[1]Key Assumptions'!#REF!</definedName>
    <definedName name="ANSWER" localSheetId="0">'[1]Key Assumptions'!#REF!</definedName>
    <definedName name="ANSWER">'[1]Key Assumptions'!#REF!</definedName>
    <definedName name="CCODE" localSheetId="1">[2]Contents!#REF!</definedName>
    <definedName name="CCODE" localSheetId="3">[2]Contents!#REF!</definedName>
    <definedName name="CCODE" localSheetId="2">[2]Contents!#REF!</definedName>
    <definedName name="CCODE" localSheetId="0">[2]Contents!#REF!</definedName>
    <definedName name="CCODE">[2]Contents!#REF!</definedName>
    <definedName name="debtsr" localSheetId="1">#REF!</definedName>
    <definedName name="debtsr" localSheetId="3">#REF!</definedName>
    <definedName name="debtsr" localSheetId="2">#REF!</definedName>
    <definedName name="debtsr" localSheetId="0">#REF!</definedName>
    <definedName name="debtsr">#REF!</definedName>
    <definedName name="DOCFILE" localSheetId="1">[2]Contents!#REF!</definedName>
    <definedName name="DOCFILE" localSheetId="3">[2]Contents!#REF!</definedName>
    <definedName name="DOCFILE" localSheetId="2">[2]Contents!#REF!</definedName>
    <definedName name="DOCFILE" localSheetId="0">[2]Contents!#REF!</definedName>
    <definedName name="DOCFILE">[2]Contents!#REF!</definedName>
    <definedName name="donor" localSheetId="1">#REF!</definedName>
    <definedName name="donor" localSheetId="3">#REF!</definedName>
    <definedName name="donor" localSheetId="2">#REF!</definedName>
    <definedName name="donor" localSheetId="0">#REF!</definedName>
    <definedName name="donor">#REF!</definedName>
    <definedName name="EDSSDESCRIPTOR" localSheetId="1">[2]Contents!#REF!</definedName>
    <definedName name="EDSSDESCRIPTOR" localSheetId="3">[2]Contents!#REF!</definedName>
    <definedName name="EDSSDESCRIPTOR" localSheetId="2">[2]Contents!#REF!</definedName>
    <definedName name="EDSSDESCRIPTOR" localSheetId="0">[2]Contents!#REF!</definedName>
    <definedName name="EDSSDESCRIPTOR">[2]Contents!#REF!</definedName>
    <definedName name="EDSSFILE" localSheetId="1">[2]Contents!#REF!</definedName>
    <definedName name="EDSSFILE" localSheetId="3">[2]Contents!#REF!</definedName>
    <definedName name="EDSSFILE" localSheetId="2">[2]Contents!#REF!</definedName>
    <definedName name="EDSSFILE" localSheetId="0">[2]Contents!#REF!</definedName>
    <definedName name="EDSSFILE">[2]Contents!#REF!</definedName>
    <definedName name="EDSSNAME" localSheetId="1">[2]Contents!#REF!</definedName>
    <definedName name="EDSSNAME" localSheetId="3">[2]Contents!#REF!</definedName>
    <definedName name="EDSSNAME" localSheetId="2">[2]Contents!#REF!</definedName>
    <definedName name="EDSSNAME" localSheetId="0">[2]Contents!#REF!</definedName>
    <definedName name="EDSSNAME">[2]Contents!#REF!</definedName>
    <definedName name="EDSSTIME" localSheetId="1">[2]Contents!#REF!</definedName>
    <definedName name="EDSSTIME" localSheetId="3">[2]Contents!#REF!</definedName>
    <definedName name="EDSSTIME" localSheetId="2">[2]Contents!#REF!</definedName>
    <definedName name="EDSSTIME" localSheetId="0">[2]Contents!#REF!</definedName>
    <definedName name="EDSSTIME">[2]Contents!#REF!</definedName>
    <definedName name="EISCODE" localSheetId="1">[2]Contents!#REF!</definedName>
    <definedName name="EISCODE" localSheetId="3">[2]Contents!#REF!</definedName>
    <definedName name="EISCODE" localSheetId="2">[2]Contents!#REF!</definedName>
    <definedName name="EISCODE" localSheetId="0">[2]Contents!#REF!</definedName>
    <definedName name="EISCODE">[2]Contents!#REF!</definedName>
    <definedName name="exportproj" localSheetId="1">#REF!</definedName>
    <definedName name="exportproj" localSheetId="3">#REF!</definedName>
    <definedName name="exportproj" localSheetId="2">#REF!</definedName>
    <definedName name="exportproj" localSheetId="0">#REF!</definedName>
    <definedName name="exportproj">#REF!</definedName>
    <definedName name="exports" localSheetId="1">[2]Exp!#REF!</definedName>
    <definedName name="exports" localSheetId="3">[2]Exp!#REF!</definedName>
    <definedName name="exports" localSheetId="2">[2]Exp!#REF!</definedName>
    <definedName name="exports" localSheetId="0">[2]Exp!#REF!</definedName>
    <definedName name="exports">[2]Exp!#REF!</definedName>
    <definedName name="importproj." localSheetId="1">#REF!</definedName>
    <definedName name="importproj." localSheetId="3">#REF!</definedName>
    <definedName name="importproj." localSheetId="2">#REF!</definedName>
    <definedName name="importproj." localSheetId="0">#REF!</definedName>
    <definedName name="importproj.">#REF!</definedName>
    <definedName name="Load_Op">[3]!Load_Op</definedName>
    <definedName name="medtermdates" localSheetId="1">#REF!</definedName>
    <definedName name="medtermdates" localSheetId="3">#REF!</definedName>
    <definedName name="medtermdates" localSheetId="2">#REF!</definedName>
    <definedName name="medtermdates" localSheetId="0">#REF!</definedName>
    <definedName name="medtermdates">#REF!</definedName>
    <definedName name="medtermnames" localSheetId="1">#REF!</definedName>
    <definedName name="medtermnames" localSheetId="3">#REF!</definedName>
    <definedName name="medtermnames" localSheetId="2">#REF!</definedName>
    <definedName name="medtermnames" localSheetId="0">#REF!</definedName>
    <definedName name="medtermnames">#REF!</definedName>
    <definedName name="medtermnames2" localSheetId="1">#REF!</definedName>
    <definedName name="medtermnames2" localSheetId="3">#REF!</definedName>
    <definedName name="medtermnames2" localSheetId="2">#REF!</definedName>
    <definedName name="medtermnames2" localSheetId="0">#REF!</definedName>
    <definedName name="medtermnames2">#REF!</definedName>
    <definedName name="NAMES" localSheetId="1">#REF!</definedName>
    <definedName name="NAMES" localSheetId="3">#REF!</definedName>
    <definedName name="NAMES" localSheetId="2">#REF!</definedName>
    <definedName name="NAMES" localSheetId="0">#REF!</definedName>
    <definedName name="NAMES">#REF!</definedName>
    <definedName name="P" localSheetId="1">#REF!</definedName>
    <definedName name="P" localSheetId="3">#REF!</definedName>
    <definedName name="P" localSheetId="2">#REF!</definedName>
    <definedName name="P" localSheetId="0">#REF!</definedName>
    <definedName name="P">#REF!</definedName>
    <definedName name="_xlnm.Print_Area" localSheetId="1">'Општи дио'!$A$1:$F$295</definedName>
    <definedName name="_xlnm.Print_Area" localSheetId="3">'Приходи - Фонд 02'!$A$1:$C$841</definedName>
    <definedName name="_xlnm.Print_Area" localSheetId="2">Расходи!$A$1:$F$4932</definedName>
    <definedName name="_xlnm.Print_Area" localSheetId="0">Садржај!$A$1:$E$134</definedName>
    <definedName name="_xlnm.Print_Titles" localSheetId="3">'Приходи - Фонд 02'!$2:$4</definedName>
    <definedName name="_xlnm.Print_Titles" localSheetId="2">Расходи!$3:$5</definedName>
    <definedName name="quarterly" localSheetId="1">#REF!</definedName>
    <definedName name="quarterly" localSheetId="3">#REF!</definedName>
    <definedName name="quarterly" localSheetId="2">#REF!</definedName>
    <definedName name="quarterly" localSheetId="0">#REF!</definedName>
    <definedName name="quarterly">#REF!</definedName>
    <definedName name="REGISTERALL" localSheetId="1">[2]Contents!#REF!</definedName>
    <definedName name="REGISTERALL" localSheetId="3">[2]Contents!#REF!</definedName>
    <definedName name="REGISTERALL" localSheetId="2">[2]Contents!#REF!</definedName>
    <definedName name="REGISTERALL" localSheetId="0">[2]Contents!#REF!</definedName>
    <definedName name="REGISTERALL">[2]Contents!#REF!</definedName>
    <definedName name="sampletable" localSheetId="1">#REF!</definedName>
    <definedName name="sampletable" localSheetId="3">#REF!</definedName>
    <definedName name="sampletable" localSheetId="2">#REF!</definedName>
    <definedName name="sampletable" localSheetId="0">#REF!</definedName>
    <definedName name="sampletable">#REF!</definedName>
    <definedName name="Save_Op">[3]!Save_Op</definedName>
    <definedName name="SECTORS" localSheetId="1">[2]Contents!#REF!</definedName>
    <definedName name="SECTORS" localSheetId="3">[2]Contents!#REF!</definedName>
    <definedName name="SECTORS" localSheetId="2">[2]Contents!#REF!</definedName>
    <definedName name="SECTORS" localSheetId="0">[2]Contents!#REF!</definedName>
    <definedName name="SECTORS">[2]Contents!#REF!</definedName>
    <definedName name="sheetname" localSheetId="1">[2]Contents!#REF!</definedName>
    <definedName name="sheetname" localSheetId="3">[2]Contents!#REF!</definedName>
    <definedName name="sheetname" localSheetId="2">[2]Contents!#REF!</definedName>
    <definedName name="sheetname" localSheetId="0">[2]Contents!#REF!</definedName>
    <definedName name="sheetname">[2]Contents!#REF!</definedName>
    <definedName name="SR" localSheetId="1">#REF!</definedName>
    <definedName name="SR" localSheetId="3">#REF!</definedName>
    <definedName name="SR" localSheetId="2">#REF!</definedName>
    <definedName name="SR" localSheetId="0">#REF!</definedName>
    <definedName name="SR">#REF!</definedName>
    <definedName name="tabletemplate" localSheetId="1">#REF!</definedName>
    <definedName name="tabletemplate" localSheetId="3">#REF!</definedName>
    <definedName name="tabletemplate" localSheetId="2">#REF!</definedName>
    <definedName name="tabletemplate" localSheetId="0">#REF!</definedName>
    <definedName name="tabletemplate">#REF!</definedName>
    <definedName name="USERNAME" localSheetId="1">[2]Contents!#REF!</definedName>
    <definedName name="USERNAME" localSheetId="3">[2]Contents!#REF!</definedName>
    <definedName name="USERNAME" localSheetId="2">[2]Contents!#REF!</definedName>
    <definedName name="USERNAME" localSheetId="0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F2814" i="2" l="1"/>
  <c r="E2808" i="2"/>
  <c r="D2808" i="2"/>
  <c r="C2808" i="2"/>
  <c r="E4928" i="2" l="1"/>
  <c r="D4928" i="2"/>
  <c r="C4928" i="2"/>
  <c r="E4859" i="2"/>
  <c r="D4859" i="2"/>
  <c r="C4859" i="2"/>
  <c r="E4857" i="2"/>
  <c r="D4857" i="2"/>
  <c r="C4857" i="2"/>
  <c r="E4840" i="2"/>
  <c r="D4840" i="2"/>
  <c r="C4840" i="2"/>
  <c r="E4838" i="2"/>
  <c r="D4838" i="2"/>
  <c r="C4838" i="2"/>
  <c r="E4737" i="2"/>
  <c r="D4737" i="2"/>
  <c r="C4737" i="2"/>
  <c r="E4727" i="2"/>
  <c r="D4727" i="2"/>
  <c r="C4727" i="2"/>
  <c r="E4693" i="2"/>
  <c r="D4693" i="2"/>
  <c r="C4693" i="2"/>
  <c r="E4682" i="2"/>
  <c r="D4682" i="2"/>
  <c r="C4682" i="2"/>
  <c r="E4651" i="2"/>
  <c r="D4651" i="2"/>
  <c r="C4651" i="2"/>
  <c r="E4607" i="2"/>
  <c r="D4607" i="2"/>
  <c r="C4607" i="2"/>
  <c r="E4530" i="2"/>
  <c r="D4530" i="2"/>
  <c r="C4530" i="2"/>
  <c r="E4494" i="2"/>
  <c r="D4494" i="2"/>
  <c r="C4494" i="2"/>
  <c r="E4366" i="2"/>
  <c r="D4366" i="2"/>
  <c r="C4366" i="2"/>
  <c r="E4363" i="2"/>
  <c r="D4363" i="2"/>
  <c r="C4363" i="2"/>
  <c r="E4327" i="2"/>
  <c r="D4327" i="2"/>
  <c r="C4327" i="2"/>
  <c r="E4166" i="2"/>
  <c r="D4166" i="2"/>
  <c r="C4166" i="2"/>
  <c r="E4150" i="2"/>
  <c r="D4150" i="2"/>
  <c r="C4150" i="2"/>
  <c r="E4072" i="2"/>
  <c r="D4072" i="2"/>
  <c r="C4072" i="2"/>
  <c r="E4023" i="2"/>
  <c r="D4023" i="2"/>
  <c r="C4023" i="2"/>
  <c r="E3982" i="2"/>
  <c r="D3982" i="2"/>
  <c r="C3982" i="2"/>
  <c r="E3978" i="2"/>
  <c r="D3978" i="2"/>
  <c r="C3978" i="2"/>
  <c r="E3877" i="2"/>
  <c r="D3877" i="2"/>
  <c r="C3877" i="2"/>
  <c r="E3463" i="2"/>
  <c r="D3463" i="2"/>
  <c r="C3463" i="2"/>
  <c r="E3276" i="2"/>
  <c r="D3276" i="2"/>
  <c r="C3276" i="2"/>
  <c r="E3243" i="2"/>
  <c r="D3243" i="2"/>
  <c r="C3243" i="2"/>
  <c r="E3207" i="2"/>
  <c r="D3207" i="2"/>
  <c r="C3207" i="2"/>
  <c r="E3173" i="2"/>
  <c r="D3173" i="2"/>
  <c r="C3173" i="2"/>
  <c r="E3168" i="2"/>
  <c r="D3168" i="2"/>
  <c r="C3168" i="2"/>
  <c r="E3027" i="2"/>
  <c r="D3027" i="2"/>
  <c r="C3027" i="2"/>
  <c r="E3024" i="2"/>
  <c r="D3024" i="2"/>
  <c r="C3024" i="2"/>
  <c r="E2957" i="2"/>
  <c r="D2957" i="2"/>
  <c r="C2957" i="2"/>
  <c r="D2926" i="2"/>
  <c r="C2926" i="2"/>
  <c r="E2887" i="2"/>
  <c r="D2887" i="2"/>
  <c r="C2887" i="2"/>
  <c r="E2854" i="2"/>
  <c r="D2854" i="2"/>
  <c r="C2854" i="2"/>
  <c r="E2851" i="2"/>
  <c r="D2851" i="2"/>
  <c r="C2851" i="2"/>
  <c r="E2822" i="2"/>
  <c r="D2822" i="2"/>
  <c r="C2822" i="2"/>
  <c r="E2790" i="2"/>
  <c r="D2790" i="2"/>
  <c r="C2790" i="2"/>
  <c r="E2756" i="2"/>
  <c r="D2756" i="2"/>
  <c r="C2756" i="2"/>
  <c r="E2722" i="2"/>
  <c r="D2722" i="2"/>
  <c r="C2722" i="2"/>
  <c r="D2720" i="2"/>
  <c r="C2720" i="2"/>
  <c r="D2687" i="2"/>
  <c r="C2687" i="2"/>
  <c r="E2649" i="2"/>
  <c r="D2649" i="2"/>
  <c r="C2649" i="2"/>
  <c r="E2610" i="2"/>
  <c r="D2610" i="2"/>
  <c r="C2610" i="2"/>
  <c r="E2568" i="2"/>
  <c r="D2568" i="2"/>
  <c r="C2568" i="2"/>
  <c r="E2535" i="2"/>
  <c r="D2535" i="2"/>
  <c r="C2535" i="2"/>
  <c r="E2506" i="2"/>
  <c r="D2506" i="2"/>
  <c r="C2506" i="2"/>
  <c r="D2474" i="2"/>
  <c r="C2474" i="2"/>
  <c r="E2441" i="2"/>
  <c r="D2441" i="2"/>
  <c r="C2441" i="2"/>
  <c r="E2408" i="2"/>
  <c r="D2408" i="2"/>
  <c r="C2408" i="2"/>
  <c r="E2378" i="2"/>
  <c r="D2378" i="2"/>
  <c r="C2378" i="2"/>
  <c r="E2247" i="2"/>
  <c r="D2247" i="2"/>
  <c r="C2247" i="2"/>
  <c r="E2077" i="2"/>
  <c r="D2077" i="2"/>
  <c r="C2077" i="2"/>
  <c r="E2074" i="2"/>
  <c r="D2074" i="2"/>
  <c r="C2074" i="2"/>
  <c r="E2046" i="2"/>
  <c r="D2046" i="2"/>
  <c r="C2046" i="2"/>
  <c r="E2041" i="2"/>
  <c r="D2041" i="2"/>
  <c r="C2041" i="2"/>
  <c r="E2013" i="2"/>
  <c r="D2013" i="2"/>
  <c r="C2013" i="2"/>
  <c r="E1976" i="2"/>
  <c r="D1976" i="2"/>
  <c r="C1976" i="2"/>
  <c r="E1944" i="2"/>
  <c r="D1944" i="2"/>
  <c r="C1944" i="2"/>
  <c r="E1909" i="2"/>
  <c r="D1909" i="2"/>
  <c r="C1909" i="2"/>
  <c r="E1844" i="2"/>
  <c r="D1844" i="2"/>
  <c r="C1844" i="2"/>
  <c r="E1713" i="2"/>
  <c r="D1713" i="2"/>
  <c r="C1713" i="2"/>
  <c r="E1447" i="2"/>
  <c r="D1447" i="2"/>
  <c r="C1447" i="2"/>
  <c r="E1444" i="2"/>
  <c r="D1444" i="2"/>
  <c r="C1444" i="2"/>
  <c r="E1408" i="2"/>
  <c r="D1408" i="2"/>
  <c r="C1408" i="2"/>
  <c r="E1403" i="2"/>
  <c r="D1403" i="2"/>
  <c r="C1403" i="2"/>
  <c r="E1358" i="2"/>
  <c r="D1358" i="2"/>
  <c r="C1358" i="2"/>
  <c r="E1251" i="2"/>
  <c r="D1251" i="2"/>
  <c r="C1251" i="2"/>
  <c r="E1103" i="2"/>
  <c r="D1103" i="2"/>
  <c r="C1103" i="2"/>
  <c r="E983" i="2"/>
  <c r="D983" i="2"/>
  <c r="C983" i="2"/>
  <c r="E947" i="2"/>
  <c r="D947" i="2"/>
  <c r="C947" i="2"/>
  <c r="E944" i="2"/>
  <c r="D944" i="2"/>
  <c r="C944" i="2"/>
  <c r="E890" i="2"/>
  <c r="D890" i="2"/>
  <c r="C890" i="2"/>
  <c r="E755" i="2"/>
  <c r="D755" i="2"/>
  <c r="C755" i="2"/>
  <c r="E684" i="2"/>
  <c r="D684" i="2"/>
  <c r="C684" i="2"/>
  <c r="E647" i="2"/>
  <c r="D647" i="2"/>
  <c r="C647" i="2"/>
  <c r="E608" i="2"/>
  <c r="E570" i="2"/>
  <c r="D570" i="2"/>
  <c r="C570" i="2"/>
  <c r="E484" i="2"/>
  <c r="D484" i="2"/>
  <c r="C484" i="2"/>
  <c r="E3734" i="2" l="1"/>
  <c r="D3734" i="2"/>
  <c r="C3734" i="2"/>
  <c r="E3619" i="2"/>
  <c r="D3619" i="2"/>
  <c r="C3619" i="2"/>
  <c r="E3617" i="2"/>
  <c r="D3617" i="2"/>
  <c r="C3617" i="2"/>
  <c r="E3339" i="2"/>
  <c r="D3339" i="2"/>
  <c r="C3339" i="2"/>
  <c r="E3336" i="2"/>
  <c r="E3335" i="2" s="1"/>
  <c r="D3336" i="2"/>
  <c r="D3335" i="2" s="1"/>
  <c r="C3336" i="2"/>
  <c r="C3335" i="2" s="1"/>
  <c r="E3306" i="2"/>
  <c r="D3306" i="2"/>
  <c r="C3306" i="2"/>
  <c r="E2217" i="2"/>
  <c r="D2217" i="2"/>
  <c r="C2217" i="2"/>
  <c r="C44" i="4" l="1"/>
  <c r="D44" i="4"/>
  <c r="D4825" i="2" l="1"/>
  <c r="D4927" i="2"/>
  <c r="D4922" i="2"/>
  <c r="D4921" i="2" s="1"/>
  <c r="D4919" i="2"/>
  <c r="D4917" i="2"/>
  <c r="D4914" i="2"/>
  <c r="D4913" i="2" s="1"/>
  <c r="D4904" i="2"/>
  <c r="D4903" i="2" s="1"/>
  <c r="D4899" i="2"/>
  <c r="D4898" i="2" s="1"/>
  <c r="D4885" i="2"/>
  <c r="D4884" i="2" s="1"/>
  <c r="D4882" i="2"/>
  <c r="D4877" i="2"/>
  <c r="D4865" i="2"/>
  <c r="D4862" i="2"/>
  <c r="D4853" i="2"/>
  <c r="D4847" i="2"/>
  <c r="D4844" i="2"/>
  <c r="D4842" i="2"/>
  <c r="D4834" i="2"/>
  <c r="D4818" i="2"/>
  <c r="D4817" i="2" s="1"/>
  <c r="D4815" i="2"/>
  <c r="D4812" i="2"/>
  <c r="D4807" i="2"/>
  <c r="D4803" i="2"/>
  <c r="D4800" i="2"/>
  <c r="D4797" i="2"/>
  <c r="D4777" i="2"/>
  <c r="D4775" i="2"/>
  <c r="D4755" i="2"/>
  <c r="D4750" i="2"/>
  <c r="D4739" i="2"/>
  <c r="D4734" i="2"/>
  <c r="D4732" i="2"/>
  <c r="D4729" i="2"/>
  <c r="D4724" i="2"/>
  <c r="D4711" i="2"/>
  <c r="D4706" i="2"/>
  <c r="D4695" i="2"/>
  <c r="D4690" i="2"/>
  <c r="D4688" i="2"/>
  <c r="D4685" i="2"/>
  <c r="D4684" i="2" s="1"/>
  <c r="D4680" i="2"/>
  <c r="D4667" i="2"/>
  <c r="D4662" i="2"/>
  <c r="D4650" i="2"/>
  <c r="D4648" i="2"/>
  <c r="D4644" i="2"/>
  <c r="D4641" i="2"/>
  <c r="D4639" i="2"/>
  <c r="D4626" i="2"/>
  <c r="D4621" i="2"/>
  <c r="D4610" i="2"/>
  <c r="D4604" i="2"/>
  <c r="D4601" i="2"/>
  <c r="D4596" i="2"/>
  <c r="D4590" i="2"/>
  <c r="D4587" i="2"/>
  <c r="D4572" i="2"/>
  <c r="D4566" i="2"/>
  <c r="D4563" i="2"/>
  <c r="D4561" i="2"/>
  <c r="D4548" i="2"/>
  <c r="D4543" i="2"/>
  <c r="D4532" i="2"/>
  <c r="D4527" i="2"/>
  <c r="D4525" i="2"/>
  <c r="D4512" i="2"/>
  <c r="D4507" i="2"/>
  <c r="D4496" i="2"/>
  <c r="D4491" i="2"/>
  <c r="D4489" i="2"/>
  <c r="D4482" i="2"/>
  <c r="D4481" i="2" s="1"/>
  <c r="D4469" i="2"/>
  <c r="D4464" i="2"/>
  <c r="D4453" i="2"/>
  <c r="D4451" i="2"/>
  <c r="D4448" i="2"/>
  <c r="D4446" i="2"/>
  <c r="D4442" i="2"/>
  <c r="D4441" i="2" s="1"/>
  <c r="D4438" i="2"/>
  <c r="D4436" i="2"/>
  <c r="D4422" i="2"/>
  <c r="D4417" i="2"/>
  <c r="D4406" i="2"/>
  <c r="D4405" i="2" s="1"/>
  <c r="D4403" i="2"/>
  <c r="D4401" i="2"/>
  <c r="D4387" i="2"/>
  <c r="D4382" i="2"/>
  <c r="D4371" i="2"/>
  <c r="D4370" i="2" s="1"/>
  <c r="D4368" i="2"/>
  <c r="D4362" i="2"/>
  <c r="D4357" i="2"/>
  <c r="D4355" i="2"/>
  <c r="D4344" i="2"/>
  <c r="D4339" i="2"/>
  <c r="D4329" i="2"/>
  <c r="D4324" i="2"/>
  <c r="D4321" i="2"/>
  <c r="D4318" i="2"/>
  <c r="D4305" i="2"/>
  <c r="D4300" i="2"/>
  <c r="D4289" i="2"/>
  <c r="D4288" i="2" s="1"/>
  <c r="D4286" i="2"/>
  <c r="D4284" i="2"/>
  <c r="D4280" i="2"/>
  <c r="D4276" i="2"/>
  <c r="D4264" i="2"/>
  <c r="D4259" i="2"/>
  <c r="D4248" i="2"/>
  <c r="D4247" i="2" s="1"/>
  <c r="D4245" i="2"/>
  <c r="D4243" i="2"/>
  <c r="D4240" i="2"/>
  <c r="D4227" i="2"/>
  <c r="D4222" i="2"/>
  <c r="D4211" i="2"/>
  <c r="D4210" i="2" s="1"/>
  <c r="D4208" i="2"/>
  <c r="D4206" i="2"/>
  <c r="D4203" i="2"/>
  <c r="D4199" i="2"/>
  <c r="D4197" i="2"/>
  <c r="D4184" i="2"/>
  <c r="D4179" i="2"/>
  <c r="D4168" i="2"/>
  <c r="D4163" i="2"/>
  <c r="D4162" i="2" s="1"/>
  <c r="D4160" i="2"/>
  <c r="D4158" i="2"/>
  <c r="D4153" i="2"/>
  <c r="D4152" i="2" s="1"/>
  <c r="D4145" i="2"/>
  <c r="D4141" i="2"/>
  <c r="D4139" i="2"/>
  <c r="D4125" i="2"/>
  <c r="D4120" i="2"/>
  <c r="D4109" i="2"/>
  <c r="D4108" i="2" s="1"/>
  <c r="D4106" i="2"/>
  <c r="D4104" i="2"/>
  <c r="D4091" i="2"/>
  <c r="D4086" i="2"/>
  <c r="D4075" i="2"/>
  <c r="D4069" i="2"/>
  <c r="D4067" i="2"/>
  <c r="D4064" i="2"/>
  <c r="D4062" i="2"/>
  <c r="D4058" i="2"/>
  <c r="D4044" i="2"/>
  <c r="D4039" i="2"/>
  <c r="D4028" i="2"/>
  <c r="D4027" i="2" s="1"/>
  <c r="D4025" i="2"/>
  <c r="D4020" i="2"/>
  <c r="D4007" i="2"/>
  <c r="D4002" i="2"/>
  <c r="D3991" i="2"/>
  <c r="D3989" i="2"/>
  <c r="D3986" i="2"/>
  <c r="D3984" i="2"/>
  <c r="D3976" i="2"/>
  <c r="D3963" i="2"/>
  <c r="D3958" i="2"/>
  <c r="D3947" i="2"/>
  <c r="D3946" i="2" s="1"/>
  <c r="D3943" i="2"/>
  <c r="D3942" i="2" s="1"/>
  <c r="D3929" i="2"/>
  <c r="D3924" i="2"/>
  <c r="D3913" i="2"/>
  <c r="D3912" i="2" s="1"/>
  <c r="D3910" i="2"/>
  <c r="D3908" i="2"/>
  <c r="D3893" i="2"/>
  <c r="D3888" i="2"/>
  <c r="D3874" i="2"/>
  <c r="D3871" i="2"/>
  <c r="D3868" i="2"/>
  <c r="D3864" i="2"/>
  <c r="D3852" i="2"/>
  <c r="D3849" i="2"/>
  <c r="D3840" i="2"/>
  <c r="D3838" i="2"/>
  <c r="D3826" i="2"/>
  <c r="D3821" i="2"/>
  <c r="D3810" i="2"/>
  <c r="D3807" i="2"/>
  <c r="D3804" i="2"/>
  <c r="D3802" i="2"/>
  <c r="D3798" i="2"/>
  <c r="D3794" i="2"/>
  <c r="D3792" i="2"/>
  <c r="D3779" i="2"/>
  <c r="D3774" i="2"/>
  <c r="D3761" i="2"/>
  <c r="D3760" i="2" s="1"/>
  <c r="D3751" i="2"/>
  <c r="D3748" i="2"/>
  <c r="D3737" i="2"/>
  <c r="D3736" i="2" s="1"/>
  <c r="D3733" i="2"/>
  <c r="D3723" i="2"/>
  <c r="D3718" i="2"/>
  <c r="D3707" i="2"/>
  <c r="D3704" i="2"/>
  <c r="D3700" i="2"/>
  <c r="D3699" i="2" s="1"/>
  <c r="D3697" i="2"/>
  <c r="D3694" i="2"/>
  <c r="D3692" i="2"/>
  <c r="D3686" i="2"/>
  <c r="D3683" i="2"/>
  <c r="D3682" i="2" s="1"/>
  <c r="D3680" i="2"/>
  <c r="D3678" i="2"/>
  <c r="D3676" i="2"/>
  <c r="D3672" i="2"/>
  <c r="D3659" i="2"/>
  <c r="D3654" i="2"/>
  <c r="D3643" i="2"/>
  <c r="D3639" i="2"/>
  <c r="D3636" i="2"/>
  <c r="D3634" i="2"/>
  <c r="D3628" i="2"/>
  <c r="D3625" i="2"/>
  <c r="D3624" i="2" s="1"/>
  <c r="D3622" i="2"/>
  <c r="D3615" i="2"/>
  <c r="D3603" i="2"/>
  <c r="D3598" i="2"/>
  <c r="D3586" i="2"/>
  <c r="D3583" i="2"/>
  <c r="D3573" i="2"/>
  <c r="D3572" i="2" s="1"/>
  <c r="D3570" i="2"/>
  <c r="D3567" i="2"/>
  <c r="D3558" i="2"/>
  <c r="D3557" i="2" s="1"/>
  <c r="D3552" i="2"/>
  <c r="D3547" i="2"/>
  <c r="D3535" i="2"/>
  <c r="D3530" i="2"/>
  <c r="D3519" i="2"/>
  <c r="D3518" i="2" s="1"/>
  <c r="D3516" i="2"/>
  <c r="D3514" i="2"/>
  <c r="D3509" i="2"/>
  <c r="D3508" i="2" s="1"/>
  <c r="D3499" i="2"/>
  <c r="D3497" i="2"/>
  <c r="D3485" i="2"/>
  <c r="D3480" i="2"/>
  <c r="D3469" i="2"/>
  <c r="D3467" i="2"/>
  <c r="D3462" i="2"/>
  <c r="D3452" i="2"/>
  <c r="D3447" i="2"/>
  <c r="D3436" i="2"/>
  <c r="D3434" i="2"/>
  <c r="D3431" i="2"/>
  <c r="D3430" i="2" s="1"/>
  <c r="D3420" i="2"/>
  <c r="D3415" i="2"/>
  <c r="D3404" i="2"/>
  <c r="D3403" i="2" s="1"/>
  <c r="D3401" i="2"/>
  <c r="D3400" i="2" s="1"/>
  <c r="D3390" i="2"/>
  <c r="D3385" i="2"/>
  <c r="D3374" i="2"/>
  <c r="D3372" i="2"/>
  <c r="D3369" i="2"/>
  <c r="D3368" i="2" s="1"/>
  <c r="D3357" i="2"/>
  <c r="D3352" i="2"/>
  <c r="D3341" i="2"/>
  <c r="D3324" i="2"/>
  <c r="D3319" i="2"/>
  <c r="D3308" i="2"/>
  <c r="D3303" i="2"/>
  <c r="D3302" i="2" s="1"/>
  <c r="D3292" i="2"/>
  <c r="D3287" i="2"/>
  <c r="D3275" i="2"/>
  <c r="D3273" i="2"/>
  <c r="D3272" i="2" s="1"/>
  <c r="D3261" i="2"/>
  <c r="D3256" i="2"/>
  <c r="D3245" i="2"/>
  <c r="D3240" i="2"/>
  <c r="D3239" i="2" s="1"/>
  <c r="D3237" i="2"/>
  <c r="D3225" i="2"/>
  <c r="D3220" i="2"/>
  <c r="D3209" i="2"/>
  <c r="D3204" i="2"/>
  <c r="D3203" i="2" s="1"/>
  <c r="D3191" i="2"/>
  <c r="D3186" i="2"/>
  <c r="D3175" i="2"/>
  <c r="D3170" i="2"/>
  <c r="D3156" i="2"/>
  <c r="D3151" i="2"/>
  <c r="D3140" i="2"/>
  <c r="D3138" i="2"/>
  <c r="D3133" i="2"/>
  <c r="D3132" i="2" s="1"/>
  <c r="D3116" i="2"/>
  <c r="D3111" i="2"/>
  <c r="D3100" i="2"/>
  <c r="D3099" i="2" s="1"/>
  <c r="D3097" i="2"/>
  <c r="D3095" i="2"/>
  <c r="D3092" i="2"/>
  <c r="D3079" i="2"/>
  <c r="D3074" i="2"/>
  <c r="D3063" i="2"/>
  <c r="D3062" i="2" s="1"/>
  <c r="D3060" i="2"/>
  <c r="D3059" i="2" s="1"/>
  <c r="D3057" i="2"/>
  <c r="D3045" i="2"/>
  <c r="D3040" i="2"/>
  <c r="D3029" i="2"/>
  <c r="D3023" i="2"/>
  <c r="D3011" i="2"/>
  <c r="D3006" i="2"/>
  <c r="D2995" i="2"/>
  <c r="D2992" i="2"/>
  <c r="D2989" i="2"/>
  <c r="D2987" i="2"/>
  <c r="D2984" i="2"/>
  <c r="D2975" i="2"/>
  <c r="D2970" i="2"/>
  <c r="D2959" i="2"/>
  <c r="D2953" i="2"/>
  <c r="D2952" i="2" s="1"/>
  <c r="D2944" i="2"/>
  <c r="D2939" i="2"/>
  <c r="D2928" i="2"/>
  <c r="D2923" i="2"/>
  <c r="D2921" i="2"/>
  <c r="D2918" i="2"/>
  <c r="D2905" i="2"/>
  <c r="D2900" i="2"/>
  <c r="D2889" i="2"/>
  <c r="D2884" i="2"/>
  <c r="D2883" i="2" s="1"/>
  <c r="D2872" i="2"/>
  <c r="D2867" i="2"/>
  <c r="D2856" i="2"/>
  <c r="D2850" i="2"/>
  <c r="D2840" i="2"/>
  <c r="D2835" i="2"/>
  <c r="D2824" i="2"/>
  <c r="D2819" i="2"/>
  <c r="D2818" i="2" s="1"/>
  <c r="D2803" i="2"/>
  <c r="D2792" i="2"/>
  <c r="D2787" i="2"/>
  <c r="D2786" i="2" s="1"/>
  <c r="D2774" i="2"/>
  <c r="D2769" i="2"/>
  <c r="D2758" i="2"/>
  <c r="D2753" i="2"/>
  <c r="D2751" i="2"/>
  <c r="D2740" i="2"/>
  <c r="D2735" i="2"/>
  <c r="D2724" i="2"/>
  <c r="D2717" i="2"/>
  <c r="D2705" i="2"/>
  <c r="D2700" i="2"/>
  <c r="D2689" i="2"/>
  <c r="D2684" i="2"/>
  <c r="D2682" i="2"/>
  <c r="D2679" i="2"/>
  <c r="D2667" i="2"/>
  <c r="D2662" i="2"/>
  <c r="D2651" i="2"/>
  <c r="D2646" i="2"/>
  <c r="D2643" i="2"/>
  <c r="D2642" i="2" s="1"/>
  <c r="D2640" i="2"/>
  <c r="D2628" i="2"/>
  <c r="D2623" i="2"/>
  <c r="D2612" i="2"/>
  <c r="D2607" i="2"/>
  <c r="D2605" i="2"/>
  <c r="D2602" i="2"/>
  <c r="D2599" i="2"/>
  <c r="D2586" i="2"/>
  <c r="D2581" i="2"/>
  <c r="D2570" i="2"/>
  <c r="D2565" i="2"/>
  <c r="D2564" i="2" s="1"/>
  <c r="D2553" i="2"/>
  <c r="D2548" i="2"/>
  <c r="D2537" i="2"/>
  <c r="D2524" i="2"/>
  <c r="D2519" i="2"/>
  <c r="D2508" i="2"/>
  <c r="D2503" i="2"/>
  <c r="D2502" i="2" s="1"/>
  <c r="D2492" i="2"/>
  <c r="D2487" i="2"/>
  <c r="D2476" i="2"/>
  <c r="D2471" i="2"/>
  <c r="D2470" i="2" s="1"/>
  <c r="D2459" i="2"/>
  <c r="D2454" i="2"/>
  <c r="D2443" i="2"/>
  <c r="D2437" i="2"/>
  <c r="D2436" i="2" s="1"/>
  <c r="D2424" i="2"/>
  <c r="D2419" i="2"/>
  <c r="D2407" i="2"/>
  <c r="D2405" i="2"/>
  <c r="D2404" i="2" s="1"/>
  <c r="D2396" i="2"/>
  <c r="D2391" i="2"/>
  <c r="D2380" i="2"/>
  <c r="D2374" i="2"/>
  <c r="D2373" i="2" s="1"/>
  <c r="D2361" i="2"/>
  <c r="D2356" i="2"/>
  <c r="D2345" i="2"/>
  <c r="D2342" i="2"/>
  <c r="D2339" i="2"/>
  <c r="D2338" i="2" s="1"/>
  <c r="D2336" i="2"/>
  <c r="D2332" i="2"/>
  <c r="D2328" i="2"/>
  <c r="D2317" i="2"/>
  <c r="D2312" i="2"/>
  <c r="D2301" i="2"/>
  <c r="D2298" i="2"/>
  <c r="D2295" i="2"/>
  <c r="D2294" i="2" s="1"/>
  <c r="D2292" i="2"/>
  <c r="D2289" i="2"/>
  <c r="D2286" i="2"/>
  <c r="D2274" i="2"/>
  <c r="D2269" i="2"/>
  <c r="D2258" i="2"/>
  <c r="D2255" i="2"/>
  <c r="D2252" i="2"/>
  <c r="D2250" i="2"/>
  <c r="D2235" i="2"/>
  <c r="D2230" i="2"/>
  <c r="D2219" i="2"/>
  <c r="D2214" i="2"/>
  <c r="D2213" i="2" s="1"/>
  <c r="D2211" i="2"/>
  <c r="D2208" i="2"/>
  <c r="D2205" i="2"/>
  <c r="D2203" i="2"/>
  <c r="D2189" i="2"/>
  <c r="D2184" i="2"/>
  <c r="D2173" i="2"/>
  <c r="D2170" i="2"/>
  <c r="D2167" i="2"/>
  <c r="D2166" i="2" s="1"/>
  <c r="D2164" i="2"/>
  <c r="D2159" i="2"/>
  <c r="D2156" i="2"/>
  <c r="D2154" i="2"/>
  <c r="D2140" i="2"/>
  <c r="D2135" i="2"/>
  <c r="D2124" i="2"/>
  <c r="D2121" i="2"/>
  <c r="D2118" i="2"/>
  <c r="D2117" i="2" s="1"/>
  <c r="D2115" i="2"/>
  <c r="D2111" i="2"/>
  <c r="D2108" i="2"/>
  <c r="D2095" i="2"/>
  <c r="D2090" i="2"/>
  <c r="D2079" i="2"/>
  <c r="D2073" i="2"/>
  <c r="D2062" i="2"/>
  <c r="D2057" i="2"/>
  <c r="D2045" i="2"/>
  <c r="D2043" i="2"/>
  <c r="D2031" i="2"/>
  <c r="D2026" i="2"/>
  <c r="D2015" i="2"/>
  <c r="D2009" i="2"/>
  <c r="D2008" i="2" s="1"/>
  <c r="D2006" i="2"/>
  <c r="D1994" i="2"/>
  <c r="D1989" i="2"/>
  <c r="D1978" i="2"/>
  <c r="D1973" i="2"/>
  <c r="D1972" i="2" s="1"/>
  <c r="D1962" i="2"/>
  <c r="D1957" i="2"/>
  <c r="D1946" i="2"/>
  <c r="D1941" i="2"/>
  <c r="D1939" i="2"/>
  <c r="D1936" i="2"/>
  <c r="D1925" i="2"/>
  <c r="D1920" i="2"/>
  <c r="D1908" i="2"/>
  <c r="D1898" i="2"/>
  <c r="D1893" i="2"/>
  <c r="D1882" i="2"/>
  <c r="D1880" i="2"/>
  <c r="D1877" i="2"/>
  <c r="D1875" i="2"/>
  <c r="D1863" i="2"/>
  <c r="D1858" i="2"/>
  <c r="D1847" i="2"/>
  <c r="D1846" i="2" s="1"/>
  <c r="D1843" i="2"/>
  <c r="D1831" i="2"/>
  <c r="D1826" i="2"/>
  <c r="D1815" i="2"/>
  <c r="D1814" i="2" s="1"/>
  <c r="D1812" i="2"/>
  <c r="D1808" i="2"/>
  <c r="D1805" i="2"/>
  <c r="D1794" i="2"/>
  <c r="D1789" i="2"/>
  <c r="D1778" i="2"/>
  <c r="D1777" i="2" s="1"/>
  <c r="D1775" i="2"/>
  <c r="D1774" i="2" s="1"/>
  <c r="D1764" i="2"/>
  <c r="D1759" i="2"/>
  <c r="D1748" i="2"/>
  <c r="D1747" i="2" s="1"/>
  <c r="D1745" i="2"/>
  <c r="D1743" i="2"/>
  <c r="D1731" i="2"/>
  <c r="D1726" i="2"/>
  <c r="D1715" i="2"/>
  <c r="D1700" i="2"/>
  <c r="D1695" i="2"/>
  <c r="D1684" i="2"/>
  <c r="D1683" i="2" s="1"/>
  <c r="D1681" i="2"/>
  <c r="D1679" i="2"/>
  <c r="D1676" i="2"/>
  <c r="D1665" i="2"/>
  <c r="D1660" i="2"/>
  <c r="D1648" i="2"/>
  <c r="D1647" i="2" s="1"/>
  <c r="D1645" i="2"/>
  <c r="D1643" i="2"/>
  <c r="D1631" i="2"/>
  <c r="D1626" i="2"/>
  <c r="D1616" i="2"/>
  <c r="D1615" i="2" s="1"/>
  <c r="D1613" i="2"/>
  <c r="D1611" i="2"/>
  <c r="D1600" i="2"/>
  <c r="D1595" i="2"/>
  <c r="D1584" i="2"/>
  <c r="D1583" i="2" s="1"/>
  <c r="D1581" i="2"/>
  <c r="D1579" i="2"/>
  <c r="D1566" i="2"/>
  <c r="D1561" i="2"/>
  <c r="D1550" i="2"/>
  <c r="D1549" i="2" s="1"/>
  <c r="D1547" i="2"/>
  <c r="D1545" i="2"/>
  <c r="D1535" i="2"/>
  <c r="D1530" i="2"/>
  <c r="D1519" i="2"/>
  <c r="D1516" i="2"/>
  <c r="D1515" i="2" s="1"/>
  <c r="D1503" i="2"/>
  <c r="D1498" i="2"/>
  <c r="D1487" i="2"/>
  <c r="D1486" i="2" s="1"/>
  <c r="D1484" i="2"/>
  <c r="D1483" i="2" s="1"/>
  <c r="D1481" i="2"/>
  <c r="D1480" i="2" s="1"/>
  <c r="D1478" i="2"/>
  <c r="D1465" i="2"/>
  <c r="D1460" i="2"/>
  <c r="D1449" i="2"/>
  <c r="D1443" i="2"/>
  <c r="D1441" i="2"/>
  <c r="D1440" i="2" s="1"/>
  <c r="D1427" i="2"/>
  <c r="D1422" i="2"/>
  <c r="D1410" i="2"/>
  <c r="D1405" i="2"/>
  <c r="D1400" i="2"/>
  <c r="D1397" i="2"/>
  <c r="D1395" i="2"/>
  <c r="D1393" i="2"/>
  <c r="D1377" i="2"/>
  <c r="D1372" i="2"/>
  <c r="D1361" i="2"/>
  <c r="D1360" i="2" s="1"/>
  <c r="D1357" i="2"/>
  <c r="D1355" i="2"/>
  <c r="D1354" i="2" s="1"/>
  <c r="D1352" i="2"/>
  <c r="D1342" i="2"/>
  <c r="D1337" i="2"/>
  <c r="D1326" i="2"/>
  <c r="D1325" i="2" s="1"/>
  <c r="D1323" i="2"/>
  <c r="D1320" i="2"/>
  <c r="D1307" i="2"/>
  <c r="D1302" i="2"/>
  <c r="D1291" i="2"/>
  <c r="D1289" i="2"/>
  <c r="D1286" i="2"/>
  <c r="D1282" i="2"/>
  <c r="D1279" i="2"/>
  <c r="D1269" i="2"/>
  <c r="D1264" i="2"/>
  <c r="D1253" i="2"/>
  <c r="D1248" i="2"/>
  <c r="D1247" i="2" s="1"/>
  <c r="D1245" i="2"/>
  <c r="D1233" i="2"/>
  <c r="D1228" i="2"/>
  <c r="D1217" i="2"/>
  <c r="D1216" i="2" s="1"/>
  <c r="D1213" i="2"/>
  <c r="D1212" i="2" s="1"/>
  <c r="D1198" i="2"/>
  <c r="D1193" i="2"/>
  <c r="D1182" i="2"/>
  <c r="D1181" i="2" s="1"/>
  <c r="D1179" i="2"/>
  <c r="D1176" i="2"/>
  <c r="D1163" i="2"/>
  <c r="D1158" i="2"/>
  <c r="D1147" i="2"/>
  <c r="D1146" i="2" s="1"/>
  <c r="D1144" i="2"/>
  <c r="D1140" i="2"/>
  <c r="D1139" i="2" s="1"/>
  <c r="D1128" i="2"/>
  <c r="D1123" i="2"/>
  <c r="D1112" i="2"/>
  <c r="D1111" i="2" s="1"/>
  <c r="D1109" i="2"/>
  <c r="D1106" i="2"/>
  <c r="D1089" i="2"/>
  <c r="D1084" i="2"/>
  <c r="D1073" i="2"/>
  <c r="D1072" i="2" s="1"/>
  <c r="D1070" i="2"/>
  <c r="D1069" i="2" s="1"/>
  <c r="D1066" i="2"/>
  <c r="D1061" i="2"/>
  <c r="D1050" i="2"/>
  <c r="D1048" i="2"/>
  <c r="D1045" i="2"/>
  <c r="D1040" i="2"/>
  <c r="D1037" i="2"/>
  <c r="D1024" i="2"/>
  <c r="D1019" i="2"/>
  <c r="D1008" i="2"/>
  <c r="D1007" i="2" s="1"/>
  <c r="D1005" i="2"/>
  <c r="D1003" i="2"/>
  <c r="D997" i="2"/>
  <c r="D993" i="2"/>
  <c r="D985" i="2"/>
  <c r="D967" i="2"/>
  <c r="D962" i="2"/>
  <c r="D951" i="2"/>
  <c r="D946" i="2" s="1"/>
  <c r="D943" i="2"/>
  <c r="D941" i="2"/>
  <c r="D939" i="2"/>
  <c r="D934" i="2"/>
  <c r="D931" i="2"/>
  <c r="D930" i="2" s="1"/>
  <c r="D928" i="2"/>
  <c r="D926" i="2"/>
  <c r="D911" i="2"/>
  <c r="D906" i="2"/>
  <c r="D895" i="2"/>
  <c r="D894" i="2" s="1"/>
  <c r="D892" i="2"/>
  <c r="D887" i="2"/>
  <c r="D886" i="2" s="1"/>
  <c r="D874" i="2"/>
  <c r="D869" i="2"/>
  <c r="D858" i="2"/>
  <c r="D855" i="2"/>
  <c r="D852" i="2"/>
  <c r="D849" i="2"/>
  <c r="D836" i="2"/>
  <c r="D831" i="2"/>
  <c r="D820" i="2"/>
  <c r="D819" i="2" s="1"/>
  <c r="D817" i="2"/>
  <c r="D814" i="2"/>
  <c r="D808" i="2"/>
  <c r="D807" i="2" s="1"/>
  <c r="D805" i="2"/>
  <c r="D798" i="2"/>
  <c r="D791" i="2"/>
  <c r="D789" i="2"/>
  <c r="D776" i="2"/>
  <c r="D771" i="2"/>
  <c r="D760" i="2"/>
  <c r="D759" i="2" s="1"/>
  <c r="D757" i="2"/>
  <c r="D741" i="2"/>
  <c r="D736" i="2"/>
  <c r="D725" i="2"/>
  <c r="D724" i="2" s="1"/>
  <c r="D722" i="2"/>
  <c r="D720" i="2"/>
  <c r="D718" i="2"/>
  <c r="D703" i="2"/>
  <c r="D698" i="2"/>
  <c r="D687" i="2"/>
  <c r="D681" i="2"/>
  <c r="D678" i="2"/>
  <c r="D677" i="2" s="1"/>
  <c r="D665" i="2"/>
  <c r="D660" i="2"/>
  <c r="D649" i="2"/>
  <c r="D644" i="2"/>
  <c r="D642" i="2"/>
  <c r="D639" i="2"/>
  <c r="D636" i="2"/>
  <c r="D626" i="2"/>
  <c r="D621" i="2"/>
  <c r="D610" i="2"/>
  <c r="D608" i="2"/>
  <c r="D605" i="2"/>
  <c r="D603" i="2"/>
  <c r="D588" i="2"/>
  <c r="D583" i="2"/>
  <c r="D572" i="2"/>
  <c r="D567" i="2"/>
  <c r="D557" i="2"/>
  <c r="D553" i="2"/>
  <c r="D542" i="2"/>
  <c r="D540" i="2"/>
  <c r="D528" i="2"/>
  <c r="D523" i="2"/>
  <c r="D512" i="2"/>
  <c r="D511" i="2" s="1"/>
  <c r="D505" i="2"/>
  <c r="D500" i="2"/>
  <c r="D489" i="2"/>
  <c r="D488" i="2" s="1"/>
  <c r="D486" i="2"/>
  <c r="D469" i="2"/>
  <c r="D464" i="2"/>
  <c r="D453" i="2"/>
  <c r="D452" i="2" s="1"/>
  <c r="D450" i="2"/>
  <c r="D438" i="2"/>
  <c r="D433" i="2"/>
  <c r="D422" i="2"/>
  <c r="D421" i="2" s="1"/>
  <c r="D419" i="2"/>
  <c r="D414" i="2"/>
  <c r="D403" i="2"/>
  <c r="D401" i="2"/>
  <c r="D387" i="2"/>
  <c r="D384" i="2"/>
  <c r="D373" i="2"/>
  <c r="D372" i="2" s="1"/>
  <c r="D370" i="2"/>
  <c r="D369" i="2" s="1"/>
  <c r="D367" i="2"/>
  <c r="D365" i="2"/>
  <c r="D363" i="2"/>
  <c r="D359" i="2"/>
  <c r="D358" i="2" s="1"/>
  <c r="D356" i="2"/>
  <c r="D352" i="2"/>
  <c r="D350" i="2"/>
  <c r="D332" i="2"/>
  <c r="D327" i="2"/>
  <c r="D316" i="2"/>
  <c r="D315" i="2" s="1"/>
  <c r="D313" i="2"/>
  <c r="D311" i="2"/>
  <c r="D296" i="2"/>
  <c r="D291" i="2"/>
  <c r="D280" i="2"/>
  <c r="D279" i="2" s="1"/>
  <c r="D277" i="2"/>
  <c r="D276" i="2" s="1"/>
  <c r="D264" i="2"/>
  <c r="D259" i="2"/>
  <c r="D243" i="2"/>
  <c r="D242" i="2" s="1"/>
  <c r="D250" i="2" s="1"/>
  <c r="D224" i="2"/>
  <c r="D220" i="2"/>
  <c r="D209" i="2"/>
  <c r="D207" i="2"/>
  <c r="D193" i="2"/>
  <c r="D188" i="2"/>
  <c r="D177" i="2"/>
  <c r="D176" i="2" s="1"/>
  <c r="D174" i="2"/>
  <c r="D172" i="2"/>
  <c r="D160" i="2"/>
  <c r="D155" i="2"/>
  <c r="D144" i="2"/>
  <c r="D143" i="2" s="1"/>
  <c r="D141" i="2"/>
  <c r="D139" i="2"/>
  <c r="D137" i="2"/>
  <c r="D134" i="2"/>
  <c r="D133" i="2" s="1"/>
  <c r="D131" i="2"/>
  <c r="D129" i="2"/>
  <c r="D117" i="2"/>
  <c r="D112" i="2"/>
  <c r="D101" i="2"/>
  <c r="D100" i="2" s="1"/>
  <c r="D98" i="2"/>
  <c r="D96" i="2"/>
  <c r="D92" i="2"/>
  <c r="D89" i="2"/>
  <c r="D88" i="2" s="1"/>
  <c r="D86" i="2"/>
  <c r="D83" i="2"/>
  <c r="D68" i="2"/>
  <c r="D63" i="2"/>
  <c r="D52" i="2"/>
  <c r="D51" i="2" s="1"/>
  <c r="D49" i="2"/>
  <c r="D46" i="2"/>
  <c r="D26" i="2"/>
  <c r="D21" i="2"/>
  <c r="D3513" i="2" l="1"/>
  <c r="D4600" i="2"/>
  <c r="D602" i="2"/>
  <c r="D1060" i="2"/>
  <c r="D2249" i="2"/>
  <c r="D4643" i="2"/>
  <c r="D45" i="2"/>
  <c r="D2311" i="2"/>
  <c r="D569" i="2"/>
  <c r="D3582" i="2"/>
  <c r="D3588" i="2" s="1"/>
  <c r="D4488" i="2"/>
  <c r="D4221" i="2"/>
  <c r="D3529" i="2"/>
  <c r="D4365" i="2"/>
  <c r="D2681" i="2"/>
  <c r="D4726" i="2"/>
  <c r="D1075" i="2"/>
  <c r="D1250" i="2"/>
  <c r="D2012" i="2"/>
  <c r="D2158" i="2"/>
  <c r="D4022" i="2"/>
  <c r="D2268" i="2"/>
  <c r="D3073" i="2"/>
  <c r="D4338" i="2"/>
  <c r="D4833" i="2"/>
  <c r="D4085" i="2"/>
  <c r="D4157" i="2"/>
  <c r="D933" i="2"/>
  <c r="D1938" i="2"/>
  <c r="D1192" i="2"/>
  <c r="D3717" i="2"/>
  <c r="D3739" i="2" s="1"/>
  <c r="D1002" i="2"/>
  <c r="D3887" i="2"/>
  <c r="D1371" i="2"/>
  <c r="D91" i="2"/>
  <c r="D413" i="2"/>
  <c r="D424" i="2" s="1"/>
  <c r="D770" i="2"/>
  <c r="D3150" i="2"/>
  <c r="D3566" i="2"/>
  <c r="D3773" i="2"/>
  <c r="D3957" i="2"/>
  <c r="D3907" i="2"/>
  <c r="D4320" i="2"/>
  <c r="D4906" i="2"/>
  <c r="D4400" i="2"/>
  <c r="D697" i="2"/>
  <c r="D1758" i="2"/>
  <c r="D326" i="2"/>
  <c r="D4620" i="2"/>
  <c r="D522" i="2"/>
  <c r="D4283" i="2"/>
  <c r="D4705" i="2"/>
  <c r="D2899" i="2"/>
  <c r="D4103" i="2"/>
  <c r="D2207" i="2"/>
  <c r="D4202" i="2"/>
  <c r="D20" i="2"/>
  <c r="D4038" i="2"/>
  <c r="D961" i="2"/>
  <c r="D3820" i="2"/>
  <c r="D2917" i="2"/>
  <c r="D3627" i="2"/>
  <c r="D4178" i="2"/>
  <c r="D310" i="2"/>
  <c r="D1421" i="2"/>
  <c r="D2986" i="2"/>
  <c r="D4258" i="2"/>
  <c r="D4463" i="2"/>
  <c r="D1988" i="2"/>
  <c r="D1529" i="2"/>
  <c r="D1459" i="2"/>
  <c r="D4506" i="2"/>
  <c r="D1956" i="2"/>
  <c r="D2110" i="2"/>
  <c r="D187" i="2"/>
  <c r="D905" i="2"/>
  <c r="D62" i="2"/>
  <c r="D4731" i="2"/>
  <c r="D4811" i="2"/>
  <c r="D1578" i="2"/>
  <c r="D1742" i="2"/>
  <c r="D1975" i="2"/>
  <c r="D3371" i="2"/>
  <c r="D1288" i="2"/>
  <c r="D4916" i="2"/>
  <c r="D4930" i="2" s="1"/>
  <c r="D638" i="2"/>
  <c r="D1943" i="2"/>
  <c r="D2686" i="2"/>
  <c r="D2755" i="2"/>
  <c r="D2821" i="2"/>
  <c r="D4529" i="2"/>
  <c r="D2853" i="2"/>
  <c r="D3384" i="2"/>
  <c r="D1807" i="2"/>
  <c r="D3137" i="2"/>
  <c r="D4861" i="2"/>
  <c r="D2866" i="2"/>
  <c r="D1497" i="2"/>
  <c r="D1521" i="2" s="1"/>
  <c r="D889" i="2"/>
  <c r="D1544" i="2"/>
  <c r="D1610" i="2"/>
  <c r="D2601" i="2"/>
  <c r="D2254" i="2"/>
  <c r="D2453" i="2"/>
  <c r="D2721" i="2"/>
  <c r="D2789" i="2"/>
  <c r="D3318" i="2"/>
  <c r="D4381" i="2"/>
  <c r="D2886" i="2"/>
  <c r="D3185" i="2"/>
  <c r="D2341" i="2"/>
  <c r="D4450" i="2"/>
  <c r="D1083" i="2"/>
  <c r="D2120" i="2"/>
  <c r="D2648" i="2"/>
  <c r="D1857" i="2"/>
  <c r="D582" i="2"/>
  <c r="D1039" i="2"/>
  <c r="D2486" i="2"/>
  <c r="D3167" i="2"/>
  <c r="D3242" i="2"/>
  <c r="D607" i="2"/>
  <c r="D1263" i="2"/>
  <c r="D683" i="2"/>
  <c r="D3094" i="2"/>
  <c r="D1047" i="2"/>
  <c r="D1157" i="2"/>
  <c r="D4736" i="2"/>
  <c r="D2734" i="2"/>
  <c r="D2802" i="2"/>
  <c r="D4692" i="2"/>
  <c r="D3433" i="2"/>
  <c r="D735" i="2"/>
  <c r="D3446" i="2"/>
  <c r="D4119" i="2"/>
  <c r="D4524" i="2"/>
  <c r="D2622" i="2"/>
  <c r="D646" i="2"/>
  <c r="D2418" i="2"/>
  <c r="D290" i="2"/>
  <c r="D400" i="2"/>
  <c r="D659" i="2"/>
  <c r="D2505" i="2"/>
  <c r="D2956" i="2"/>
  <c r="D3219" i="2"/>
  <c r="D1227" i="2"/>
  <c r="D1919" i="2"/>
  <c r="D3039" i="2"/>
  <c r="D552" i="2"/>
  <c r="D1175" i="2"/>
  <c r="D2025" i="2"/>
  <c r="D2183" i="2"/>
  <c r="D2297" i="2"/>
  <c r="D111" i="2"/>
  <c r="D171" i="2"/>
  <c r="D219" i="2"/>
  <c r="D234" i="2" s="1"/>
  <c r="D383" i="2"/>
  <c r="D483" i="2"/>
  <c r="D2440" i="2"/>
  <c r="D3026" i="2"/>
  <c r="D3638" i="2"/>
  <c r="D3747" i="2"/>
  <c r="D3765" i="2" s="1"/>
  <c r="D4071" i="2"/>
  <c r="D4299" i="2"/>
  <c r="D2699" i="2"/>
  <c r="D539" i="2"/>
  <c r="D1399" i="2"/>
  <c r="D2169" i="2"/>
  <c r="D2216" i="2"/>
  <c r="D3873" i="2"/>
  <c r="D754" i="2"/>
  <c r="D813" i="2"/>
  <c r="D2969" i="2"/>
  <c r="D3703" i="2"/>
  <c r="D4493" i="2"/>
  <c r="D1642" i="2"/>
  <c r="D3338" i="2"/>
  <c r="D1694" i="2"/>
  <c r="D2134" i="2"/>
  <c r="D2288" i="2"/>
  <c r="D2331" i="2"/>
  <c r="D2473" i="2"/>
  <c r="D3172" i="2"/>
  <c r="D3286" i="2"/>
  <c r="D1874" i="2"/>
  <c r="D2089" i="2"/>
  <c r="D2547" i="2"/>
  <c r="D3110" i="2"/>
  <c r="D3414" i="2"/>
  <c r="D3851" i="2"/>
  <c r="D4856" i="2"/>
  <c r="D463" i="2"/>
  <c r="D848" i="2"/>
  <c r="D2750" i="2"/>
  <c r="D2938" i="2"/>
  <c r="D3005" i="2"/>
  <c r="D3597" i="2"/>
  <c r="D4589" i="2"/>
  <c r="D1336" i="2"/>
  <c r="D1825" i="2"/>
  <c r="D2355" i="2"/>
  <c r="D3255" i="2"/>
  <c r="D3806" i="2"/>
  <c r="D1407" i="2"/>
  <c r="D1678" i="2"/>
  <c r="D1725" i="2"/>
  <c r="D1892" i="2"/>
  <c r="D1911" i="2" s="1"/>
  <c r="D2390" i="2"/>
  <c r="D2410" i="2" s="1"/>
  <c r="D2518" i="2"/>
  <c r="D2580" i="2"/>
  <c r="D3797" i="2"/>
  <c r="D3988" i="2"/>
  <c r="D1018" i="2"/>
  <c r="D4661" i="2"/>
  <c r="D620" i="2"/>
  <c r="D717" i="2"/>
  <c r="D992" i="2"/>
  <c r="D1122" i="2"/>
  <c r="D1149" i="2" s="1"/>
  <c r="D1319" i="2"/>
  <c r="D1788" i="2"/>
  <c r="D3685" i="2"/>
  <c r="D4001" i="2"/>
  <c r="D4416" i="2"/>
  <c r="D4749" i="2"/>
  <c r="D1560" i="2"/>
  <c r="D1625" i="2"/>
  <c r="D2056" i="2"/>
  <c r="D2534" i="2"/>
  <c r="D2768" i="2"/>
  <c r="D2834" i="2"/>
  <c r="D3466" i="2"/>
  <c r="D432" i="2"/>
  <c r="D455" i="2" s="1"/>
  <c r="D830" i="2"/>
  <c r="D1281" i="2"/>
  <c r="D2716" i="2"/>
  <c r="D3351" i="2"/>
  <c r="D3867" i="2"/>
  <c r="D4542" i="2"/>
  <c r="D136" i="2"/>
  <c r="D3479" i="2"/>
  <c r="D4066" i="2"/>
  <c r="D4165" i="2"/>
  <c r="D4242" i="2"/>
  <c r="D4250" i="2" s="1"/>
  <c r="D4326" i="2"/>
  <c r="D206" i="2"/>
  <c r="D258" i="2"/>
  <c r="D362" i="2"/>
  <c r="D2661" i="2"/>
  <c r="D3923" i="2"/>
  <c r="D4606" i="2"/>
  <c r="D4687" i="2"/>
  <c r="D854" i="2"/>
  <c r="D1712" i="2"/>
  <c r="D2076" i="2"/>
  <c r="D2609" i="2"/>
  <c r="D154" i="2"/>
  <c r="D1446" i="2"/>
  <c r="D1594" i="2"/>
  <c r="D1659" i="2"/>
  <c r="D3305" i="2"/>
  <c r="D3981" i="2"/>
  <c r="D4445" i="2"/>
  <c r="D4802" i="2"/>
  <c r="D499" i="2"/>
  <c r="D514" i="2" s="1"/>
  <c r="D868" i="2"/>
  <c r="D1105" i="2"/>
  <c r="D1301" i="2"/>
  <c r="D1879" i="2"/>
  <c r="D2040" i="2"/>
  <c r="D2229" i="2"/>
  <c r="D2377" i="2"/>
  <c r="D2567" i="2"/>
  <c r="D2925" i="2"/>
  <c r="D2991" i="2"/>
  <c r="D3206" i="2"/>
  <c r="D3653" i="2"/>
  <c r="D4846" i="2"/>
  <c r="D4876" i="2"/>
  <c r="D4891" i="2" s="1"/>
  <c r="D3575" i="2" l="1"/>
  <c r="D4653" i="2"/>
  <c r="D3102" i="2"/>
  <c r="D54" i="2"/>
  <c r="D1255" i="2"/>
  <c r="D2260" i="2"/>
  <c r="D103" i="2"/>
  <c r="D1052" i="2"/>
  <c r="D1750" i="2"/>
  <c r="D3376" i="2"/>
  <c r="D4077" i="2"/>
  <c r="D1010" i="2"/>
  <c r="D727" i="2"/>
  <c r="D544" i="2"/>
  <c r="D3177" i="2"/>
  <c r="D4869" i="2"/>
  <c r="D3993" i="2"/>
  <c r="D4291" i="2"/>
  <c r="D1328" i="2"/>
  <c r="D491" i="2"/>
  <c r="D1980" i="2"/>
  <c r="D3645" i="2"/>
  <c r="D405" i="2"/>
  <c r="D4213" i="2"/>
  <c r="D1413" i="2"/>
  <c r="D3879" i="2"/>
  <c r="D4331" i="2"/>
  <c r="D1686" i="2"/>
  <c r="D4455" i="2"/>
  <c r="D1293" i="2"/>
  <c r="D211" i="2"/>
  <c r="D1717" i="2"/>
  <c r="D1184" i="2"/>
  <c r="D4498" i="2"/>
  <c r="D2539" i="2"/>
  <c r="D2510" i="2"/>
  <c r="D1618" i="2"/>
  <c r="D3211" i="2"/>
  <c r="D574" i="2"/>
  <c r="D3406" i="2"/>
  <c r="D1552" i="2"/>
  <c r="D2891" i="2"/>
  <c r="D2858" i="2"/>
  <c r="D3915" i="2"/>
  <c r="D3031" i="2"/>
  <c r="D179" i="2"/>
  <c r="D2826" i="2"/>
  <c r="D2303" i="2"/>
  <c r="D612" i="2"/>
  <c r="D2961" i="2"/>
  <c r="D1114" i="2"/>
  <c r="D1363" i="2"/>
  <c r="D651" i="2"/>
  <c r="D4534" i="2"/>
  <c r="D2478" i="2"/>
  <c r="D2126" i="2"/>
  <c r="D282" i="2"/>
  <c r="D1948" i="2"/>
  <c r="D4408" i="2"/>
  <c r="D953" i="2"/>
  <c r="D897" i="2"/>
  <c r="D1586" i="2"/>
  <c r="D2760" i="2"/>
  <c r="D1489" i="2"/>
  <c r="D375" i="2"/>
  <c r="D3343" i="2"/>
  <c r="D2347" i="2"/>
  <c r="D3278" i="2"/>
  <c r="D4741" i="2"/>
  <c r="D3589" i="2"/>
  <c r="D3247" i="2"/>
  <c r="D2614" i="2"/>
  <c r="D1884" i="2"/>
  <c r="D2081" i="2"/>
  <c r="D146" i="2"/>
  <c r="D2445" i="2"/>
  <c r="D2382" i="2"/>
  <c r="D1219" i="2"/>
  <c r="D4030" i="2"/>
  <c r="D3142" i="2"/>
  <c r="D822" i="2"/>
  <c r="D3521" i="2"/>
  <c r="D4820" i="2"/>
  <c r="D762" i="2"/>
  <c r="D1849" i="2"/>
  <c r="D4373" i="2"/>
  <c r="D4612" i="2"/>
  <c r="D3438" i="2"/>
  <c r="D3310" i="2"/>
  <c r="D2221" i="2"/>
  <c r="D4170" i="2"/>
  <c r="D2930" i="2"/>
  <c r="D4697" i="2"/>
  <c r="D2572" i="2"/>
  <c r="D2048" i="2"/>
  <c r="D689" i="2"/>
  <c r="D3471" i="2"/>
  <c r="D3812" i="2"/>
  <c r="D2794" i="2"/>
  <c r="D1817" i="2"/>
  <c r="D2017" i="2"/>
  <c r="D2653" i="2"/>
  <c r="D3709" i="2"/>
  <c r="D3949" i="2"/>
  <c r="D4111" i="2"/>
  <c r="D2175" i="2"/>
  <c r="D2997" i="2"/>
  <c r="D318" i="2"/>
  <c r="D2691" i="2"/>
  <c r="D860" i="2"/>
  <c r="D1650" i="2"/>
  <c r="D1451" i="2"/>
  <c r="D1780" i="2"/>
  <c r="D2726" i="2"/>
  <c r="D3065" i="2"/>
  <c r="C760" i="14"/>
  <c r="C121" i="14"/>
  <c r="C54" i="14"/>
  <c r="C53" i="14" s="1"/>
  <c r="D1651" i="2" l="1"/>
  <c r="D4931" i="2"/>
  <c r="C814" i="14"/>
  <c r="C813" i="14" s="1"/>
  <c r="C709" i="14" l="1"/>
  <c r="C708" i="14" s="1"/>
  <c r="C712" i="14" s="1"/>
  <c r="C626" i="14"/>
  <c r="C625" i="14" s="1"/>
  <c r="C629" i="14" s="1"/>
  <c r="C572" i="14"/>
  <c r="C571" i="14" s="1"/>
  <c r="C575" i="14" s="1"/>
  <c r="C560" i="14"/>
  <c r="C559" i="14" s="1"/>
  <c r="C563" i="14" s="1"/>
  <c r="C536" i="14"/>
  <c r="C535" i="14" s="1"/>
  <c r="C539" i="14" s="1"/>
  <c r="C500" i="14"/>
  <c r="C499" i="14" s="1"/>
  <c r="C503" i="14" s="1"/>
  <c r="C452" i="14"/>
  <c r="C451" i="14" s="1"/>
  <c r="C455" i="14" s="1"/>
  <c r="C416" i="14"/>
  <c r="C415" i="14" s="1"/>
  <c r="C419" i="14" s="1"/>
  <c r="C674" i="14" l="1"/>
  <c r="C673" i="14" s="1"/>
  <c r="C677" i="14" s="1"/>
  <c r="E2111" i="2" l="1"/>
  <c r="C2111" i="2"/>
  <c r="E1302" i="2"/>
  <c r="E1282" i="2"/>
  <c r="E1269" i="2"/>
  <c r="E1264" i="2"/>
  <c r="E1084" i="2"/>
  <c r="E1040" i="2"/>
  <c r="E1024" i="2"/>
  <c r="E1019" i="2"/>
  <c r="E934" i="2"/>
  <c r="E911" i="2"/>
  <c r="E906" i="2"/>
  <c r="E718" i="2"/>
  <c r="E703" i="2"/>
  <c r="E2124" i="2"/>
  <c r="E2121" i="2"/>
  <c r="C2121" i="2"/>
  <c r="E2118" i="2"/>
  <c r="E2117" i="2" s="1"/>
  <c r="E2115" i="2"/>
  <c r="E2108" i="2"/>
  <c r="E2095" i="2"/>
  <c r="E2090" i="2"/>
  <c r="E2140" i="2"/>
  <c r="E2110" i="2" l="1"/>
  <c r="E2120" i="2"/>
  <c r="E2089" i="2"/>
  <c r="E2126" i="2" l="1"/>
  <c r="E4199" i="2" l="1"/>
  <c r="C4199" i="2"/>
  <c r="E3462" i="2" l="1"/>
  <c r="C3462" i="2"/>
  <c r="E1179" i="2" l="1"/>
  <c r="C1179" i="2"/>
  <c r="E720" i="2" l="1"/>
  <c r="C720" i="2"/>
  <c r="C962" i="2" l="1"/>
  <c r="E962" i="2"/>
  <c r="C967" i="2"/>
  <c r="E967" i="2"/>
  <c r="F969" i="2"/>
  <c r="F973" i="2"/>
  <c r="F975" i="2"/>
  <c r="F976" i="2"/>
  <c r="F977" i="2"/>
  <c r="F980" i="2"/>
  <c r="F981" i="2"/>
  <c r="C985" i="2"/>
  <c r="E985" i="2"/>
  <c r="F986" i="2"/>
  <c r="F989" i="2"/>
  <c r="F990" i="2"/>
  <c r="C993" i="2"/>
  <c r="E993" i="2"/>
  <c r="C997" i="2"/>
  <c r="E997" i="2"/>
  <c r="F998" i="2"/>
  <c r="F1001" i="2"/>
  <c r="C1003" i="2"/>
  <c r="E1003" i="2"/>
  <c r="C1005" i="2"/>
  <c r="E1005" i="2"/>
  <c r="C1008" i="2"/>
  <c r="C1007" i="2" s="1"/>
  <c r="E1008" i="2"/>
  <c r="E1007" i="2" s="1"/>
  <c r="E1002" i="2" l="1"/>
  <c r="E961" i="2"/>
  <c r="C1002" i="2"/>
  <c r="C961" i="2"/>
  <c r="F1004" i="2"/>
  <c r="F1006" i="2"/>
  <c r="C992" i="2"/>
  <c r="F1009" i="2"/>
  <c r="F994" i="2"/>
  <c r="E992" i="2"/>
  <c r="F965" i="2"/>
  <c r="F1008" i="2"/>
  <c r="F1000" i="2"/>
  <c r="F995" i="2"/>
  <c r="F984" i="2"/>
  <c r="F966" i="2"/>
  <c r="F991" i="2"/>
  <c r="F987" i="2"/>
  <c r="F964" i="2"/>
  <c r="F996" i="2"/>
  <c r="F963" i="2"/>
  <c r="F972" i="2"/>
  <c r="F985" i="2"/>
  <c r="F968" i="2"/>
  <c r="F999" i="2"/>
  <c r="F979" i="2"/>
  <c r="F974" i="2"/>
  <c r="F971" i="2"/>
  <c r="F982" i="2"/>
  <c r="F978" i="2"/>
  <c r="F970" i="2"/>
  <c r="F988" i="2"/>
  <c r="C1010" i="2" l="1"/>
  <c r="E1010" i="2"/>
  <c r="F1003" i="2"/>
  <c r="F1005" i="2"/>
  <c r="F1002" i="2"/>
  <c r="F983" i="2"/>
  <c r="F962" i="2"/>
  <c r="F993" i="2"/>
  <c r="F967" i="2"/>
  <c r="F997" i="2"/>
  <c r="F1007" i="2" l="1"/>
  <c r="F961" i="2"/>
  <c r="F992" i="2"/>
  <c r="F1010" i="2" l="1"/>
  <c r="C4145" i="2" l="1"/>
  <c r="C3779" i="2"/>
  <c r="E1393" i="2"/>
  <c r="E1144" i="2"/>
  <c r="C1144" i="2"/>
  <c r="C934" i="2"/>
  <c r="C638" i="14" l="1"/>
  <c r="C637" i="14" s="1"/>
  <c r="E3245" i="2"/>
  <c r="E3240" i="2"/>
  <c r="E3239" i="2" s="1"/>
  <c r="E3237" i="2"/>
  <c r="E3225" i="2"/>
  <c r="E3220" i="2"/>
  <c r="C290" i="14"/>
  <c r="C289" i="14" s="1"/>
  <c r="C287" i="14"/>
  <c r="C286" i="14" s="1"/>
  <c r="C284" i="14"/>
  <c r="C282" i="14"/>
  <c r="E2258" i="2"/>
  <c r="E2255" i="2"/>
  <c r="E2252" i="2"/>
  <c r="E2250" i="2"/>
  <c r="E2249" i="2" s="1"/>
  <c r="E2235" i="2"/>
  <c r="E2230" i="2"/>
  <c r="C281" i="14" l="1"/>
  <c r="E3242" i="2"/>
  <c r="E2254" i="2"/>
  <c r="E2229" i="2"/>
  <c r="E2260" i="2" s="1"/>
  <c r="E3219" i="2"/>
  <c r="C781" i="14"/>
  <c r="C780" i="14" s="1"/>
  <c r="C778" i="14"/>
  <c r="C777" i="14" s="1"/>
  <c r="E3737" i="2"/>
  <c r="E3736" i="2" s="1"/>
  <c r="E3733" i="2"/>
  <c r="E3723" i="2"/>
  <c r="E3718" i="2"/>
  <c r="E3717" i="2" l="1"/>
  <c r="E3739" i="2" s="1"/>
  <c r="C650" i="14" l="1"/>
  <c r="C649" i="14" s="1"/>
  <c r="E3275" i="2"/>
  <c r="E3273" i="2"/>
  <c r="E3272" i="2" s="1"/>
  <c r="E3261" i="2"/>
  <c r="E3256" i="2"/>
  <c r="E3255" i="2" l="1"/>
  <c r="C428" i="14" l="1"/>
  <c r="C427" i="14" s="1"/>
  <c r="E2570" i="2"/>
  <c r="E2565" i="2"/>
  <c r="E2564" i="2" s="1"/>
  <c r="E2553" i="2"/>
  <c r="E2548" i="2"/>
  <c r="E2547" i="2" l="1"/>
  <c r="E2567" i="2"/>
  <c r="C698" i="14"/>
  <c r="C697" i="14" s="1"/>
  <c r="C700" i="14" s="1"/>
  <c r="E3436" i="2"/>
  <c r="E3434" i="2"/>
  <c r="E3431" i="2"/>
  <c r="E3430" i="2" s="1"/>
  <c r="E3420" i="2"/>
  <c r="E3415" i="2"/>
  <c r="E3414" i="2" l="1"/>
  <c r="E3433" i="2"/>
  <c r="C39" i="14" l="1"/>
  <c r="C38" i="14" s="1"/>
  <c r="C42" i="14" s="1"/>
  <c r="E725" i="2"/>
  <c r="E724" i="2" s="1"/>
  <c r="E722" i="2"/>
  <c r="E717" i="2" s="1"/>
  <c r="E698" i="2"/>
  <c r="E697" i="2" l="1"/>
  <c r="E727" i="2" s="1"/>
  <c r="E131" i="2" l="1"/>
  <c r="E3779" i="2" l="1"/>
  <c r="E21" i="2" l="1"/>
  <c r="F23" i="2" l="1"/>
  <c r="F24" i="2"/>
  <c r="F25" i="2"/>
  <c r="F22" i="2"/>
  <c r="C488" i="14" l="1"/>
  <c r="C487" i="14" s="1"/>
  <c r="E2758" i="2"/>
  <c r="E2753" i="2"/>
  <c r="E2751" i="2"/>
  <c r="E2740" i="2"/>
  <c r="E2735" i="2"/>
  <c r="E2734" i="2" l="1"/>
  <c r="E2755" i="2"/>
  <c r="E2750" i="2"/>
  <c r="C167" i="14" l="1"/>
  <c r="C166" i="14" s="1"/>
  <c r="E2015" i="2"/>
  <c r="E2009" i="2"/>
  <c r="E2008" i="2" s="1"/>
  <c r="E2006" i="2"/>
  <c r="E1994" i="2"/>
  <c r="E1989" i="2"/>
  <c r="E1988" i="2" l="1"/>
  <c r="E2012" i="2"/>
  <c r="C143" i="14"/>
  <c r="C142" i="14" s="1"/>
  <c r="E1946" i="2"/>
  <c r="E1941" i="2"/>
  <c r="E1939" i="2"/>
  <c r="E1938" i="2" s="1"/>
  <c r="E1936" i="2"/>
  <c r="E1925" i="2"/>
  <c r="E1920" i="2"/>
  <c r="E1943" i="2" l="1"/>
  <c r="E1919" i="2"/>
  <c r="C686" i="14" l="1"/>
  <c r="C685" i="14" s="1"/>
  <c r="E3374" i="2"/>
  <c r="E3372" i="2"/>
  <c r="E3369" i="2"/>
  <c r="E3368" i="2" s="1"/>
  <c r="E3357" i="2"/>
  <c r="E3352" i="2"/>
  <c r="E3371" i="2" l="1"/>
  <c r="E3351" i="2"/>
  <c r="C817" i="14" l="1"/>
  <c r="C816" i="14" s="1"/>
  <c r="C811" i="14"/>
  <c r="C810" i="14" s="1"/>
  <c r="C808" i="14"/>
  <c r="C807" i="14"/>
  <c r="C806" i="14" s="1"/>
  <c r="C805" i="14" s="1"/>
  <c r="E3810" i="2"/>
  <c r="E3807" i="2"/>
  <c r="E3804" i="2"/>
  <c r="E3802" i="2"/>
  <c r="E3798" i="2"/>
  <c r="E3794" i="2"/>
  <c r="E3792" i="2"/>
  <c r="E3774" i="2"/>
  <c r="E3773" i="2" s="1"/>
  <c r="C821" i="14" l="1"/>
  <c r="E3797" i="2"/>
  <c r="E3806" i="2"/>
  <c r="C368" i="14" l="1"/>
  <c r="C367" i="14" s="1"/>
  <c r="E2407" i="2"/>
  <c r="E2405" i="2"/>
  <c r="E2404" i="2" s="1"/>
  <c r="E2396" i="2"/>
  <c r="E2391" i="2"/>
  <c r="E2390" i="2" l="1"/>
  <c r="C464" i="14" l="1"/>
  <c r="C463" i="14" s="1"/>
  <c r="E2689" i="2"/>
  <c r="E2687" i="2"/>
  <c r="E2684" i="2"/>
  <c r="E2682" i="2"/>
  <c r="E2679" i="2"/>
  <c r="E2667" i="2"/>
  <c r="E2662" i="2"/>
  <c r="C548" i="14"/>
  <c r="C547" i="14" s="1"/>
  <c r="E2928" i="2"/>
  <c r="E2926" i="2"/>
  <c r="E2923" i="2"/>
  <c r="E2921" i="2"/>
  <c r="E2918" i="2"/>
  <c r="E2905" i="2"/>
  <c r="E2900" i="2"/>
  <c r="C584" i="14"/>
  <c r="C583" i="14" s="1"/>
  <c r="E3029" i="2"/>
  <c r="E3023" i="2"/>
  <c r="E3011" i="2"/>
  <c r="E3006" i="2"/>
  <c r="E2681" i="2" l="1"/>
  <c r="E2899" i="2"/>
  <c r="E2686" i="2"/>
  <c r="E2925" i="2"/>
  <c r="E3005" i="2"/>
  <c r="E3026" i="2"/>
  <c r="E2917" i="2"/>
  <c r="E2661" i="2"/>
  <c r="C662" i="14"/>
  <c r="C661" i="14" s="1"/>
  <c r="E3308" i="2"/>
  <c r="E3303" i="2"/>
  <c r="E3302" i="2" s="1"/>
  <c r="E3292" i="2"/>
  <c r="E3287" i="2"/>
  <c r="E3286" i="2" l="1"/>
  <c r="E3305" i="2"/>
  <c r="C603" i="14" l="1"/>
  <c r="C602" i="14" s="1"/>
  <c r="C600" i="14"/>
  <c r="C599" i="14"/>
  <c r="C597" i="14"/>
  <c r="C596" i="14" s="1"/>
  <c r="E3140" i="2"/>
  <c r="E3138" i="2"/>
  <c r="E3135" i="2"/>
  <c r="E3133" i="2"/>
  <c r="E3132" i="2" s="1"/>
  <c r="E3130" i="2"/>
  <c r="E3129" i="2" s="1"/>
  <c r="E3116" i="2"/>
  <c r="E3111" i="2"/>
  <c r="C245" i="14"/>
  <c r="C243" i="14"/>
  <c r="C240" i="14"/>
  <c r="C239" i="14" s="1"/>
  <c r="C237" i="14"/>
  <c r="C236" i="14" s="1"/>
  <c r="C234" i="14"/>
  <c r="C233" i="14" s="1"/>
  <c r="C231" i="14"/>
  <c r="C229" i="14"/>
  <c r="C227" i="14"/>
  <c r="E2173" i="2"/>
  <c r="E2170" i="2"/>
  <c r="E2167" i="2"/>
  <c r="E2166" i="2" s="1"/>
  <c r="E2164" i="2"/>
  <c r="E2159" i="2"/>
  <c r="E2156" i="2"/>
  <c r="E2154" i="2"/>
  <c r="E2135" i="2"/>
  <c r="E2158" i="2" l="1"/>
  <c r="C226" i="14"/>
  <c r="C242" i="14"/>
  <c r="E3110" i="2"/>
  <c r="E3137" i="2"/>
  <c r="E2134" i="2"/>
  <c r="E2169" i="2"/>
  <c r="C524" i="14" l="1"/>
  <c r="C523" i="14" s="1"/>
  <c r="E2856" i="2"/>
  <c r="E2850" i="2"/>
  <c r="E2840" i="2"/>
  <c r="E2835" i="2"/>
  <c r="C179" i="14"/>
  <c r="C178" i="14" s="1"/>
  <c r="E2045" i="2"/>
  <c r="E2043" i="2"/>
  <c r="E2031" i="2"/>
  <c r="E2026" i="2"/>
  <c r="C155" i="14"/>
  <c r="C154" i="14" s="1"/>
  <c r="E1978" i="2"/>
  <c r="E1973" i="2"/>
  <c r="E1972" i="2" s="1"/>
  <c r="E1962" i="2"/>
  <c r="E1957" i="2"/>
  <c r="E1956" i="2" l="1"/>
  <c r="E2853" i="2"/>
  <c r="E2025" i="2"/>
  <c r="E1975" i="2"/>
  <c r="E2834" i="2"/>
  <c r="E2040" i="2"/>
  <c r="C120" i="14"/>
  <c r="C123" i="14" s="1"/>
  <c r="E1449" i="2"/>
  <c r="E1443" i="2"/>
  <c r="E1441" i="2"/>
  <c r="E1440" i="2" s="1"/>
  <c r="E1427" i="2"/>
  <c r="E1422" i="2"/>
  <c r="E2792" i="2"/>
  <c r="E2787" i="2"/>
  <c r="E2786" i="2" s="1"/>
  <c r="E2774" i="2"/>
  <c r="E2769" i="2"/>
  <c r="C440" i="14"/>
  <c r="C439" i="14" s="1"/>
  <c r="E2612" i="2"/>
  <c r="E2607" i="2"/>
  <c r="E2605" i="2"/>
  <c r="E2602" i="2"/>
  <c r="E2599" i="2"/>
  <c r="E2586" i="2"/>
  <c r="E2581" i="2"/>
  <c r="C404" i="14"/>
  <c r="C403" i="14" s="1"/>
  <c r="E2508" i="2"/>
  <c r="E2503" i="2"/>
  <c r="E2502" i="2" s="1"/>
  <c r="E2492" i="2"/>
  <c r="E2487" i="2"/>
  <c r="C392" i="14"/>
  <c r="C391" i="14" s="1"/>
  <c r="E2476" i="2"/>
  <c r="E2474" i="2"/>
  <c r="E2471" i="2"/>
  <c r="E2470" i="2" s="1"/>
  <c r="E2459" i="2"/>
  <c r="E2454" i="2"/>
  <c r="C380" i="14"/>
  <c r="C379" i="14" s="1"/>
  <c r="E2443" i="2"/>
  <c r="E2437" i="2"/>
  <c r="E2436" i="2" s="1"/>
  <c r="E2424" i="2"/>
  <c r="E2419" i="2"/>
  <c r="C356" i="14"/>
  <c r="C355" i="14" s="1"/>
  <c r="E2380" i="2"/>
  <c r="E2374" i="2"/>
  <c r="E2373" i="2" s="1"/>
  <c r="E2361" i="2"/>
  <c r="E2356" i="2"/>
  <c r="E1421" i="2" l="1"/>
  <c r="E2355" i="2"/>
  <c r="E2418" i="2"/>
  <c r="E2377" i="2"/>
  <c r="E2440" i="2"/>
  <c r="E2453" i="2"/>
  <c r="E2768" i="2"/>
  <c r="E2505" i="2"/>
  <c r="E2473" i="2"/>
  <c r="E2486" i="2"/>
  <c r="E2789" i="2"/>
  <c r="E1446" i="2"/>
  <c r="E2609" i="2"/>
  <c r="E2601" i="2"/>
  <c r="E2580" i="2"/>
  <c r="E4329" i="2" l="1"/>
  <c r="E4324" i="2"/>
  <c r="E4321" i="2"/>
  <c r="E4318" i="2"/>
  <c r="E4305" i="2"/>
  <c r="E4300" i="2"/>
  <c r="E4320" i="2" l="1"/>
  <c r="E4326" i="2"/>
  <c r="E4299" i="2"/>
  <c r="C344" i="14"/>
  <c r="C342" i="14"/>
  <c r="C339" i="14"/>
  <c r="C338" i="14" s="1"/>
  <c r="C336" i="14"/>
  <c r="C335" i="14" s="1"/>
  <c r="C333" i="14"/>
  <c r="C332" i="14"/>
  <c r="C331" i="14" s="1"/>
  <c r="C329" i="14"/>
  <c r="E2345" i="2"/>
  <c r="E2342" i="2"/>
  <c r="E2339" i="2"/>
  <c r="E2338" i="2" s="1"/>
  <c r="E2336" i="2"/>
  <c r="E2332" i="2"/>
  <c r="E2328" i="2"/>
  <c r="E2327" i="2"/>
  <c r="E2312" i="2"/>
  <c r="C318" i="14"/>
  <c r="C316" i="14"/>
  <c r="C313" i="14"/>
  <c r="C312" i="14" s="1"/>
  <c r="C310" i="14"/>
  <c r="C309" i="14" s="1"/>
  <c r="C307" i="14"/>
  <c r="C305" i="14"/>
  <c r="C303" i="14"/>
  <c r="E2301" i="2"/>
  <c r="E2298" i="2"/>
  <c r="E2295" i="2"/>
  <c r="E2294" i="2" s="1"/>
  <c r="E2292" i="2"/>
  <c r="E2289" i="2"/>
  <c r="E2286" i="2"/>
  <c r="E2274" i="2"/>
  <c r="E2269" i="2"/>
  <c r="C270" i="14"/>
  <c r="C268" i="14"/>
  <c r="C265" i="14"/>
  <c r="C264" i="14" s="1"/>
  <c r="C262" i="14"/>
  <c r="C261" i="14" s="1"/>
  <c r="C259" i="14"/>
  <c r="C257" i="14"/>
  <c r="E2219" i="2"/>
  <c r="E2214" i="2"/>
  <c r="E2213" i="2" s="1"/>
  <c r="E2211" i="2"/>
  <c r="E2208" i="2"/>
  <c r="E2205" i="2"/>
  <c r="E2203" i="2"/>
  <c r="E2189" i="2"/>
  <c r="E2184" i="2"/>
  <c r="C341" i="14" l="1"/>
  <c r="C256" i="14"/>
  <c r="E4331" i="2"/>
  <c r="E2268" i="2"/>
  <c r="E2207" i="2"/>
  <c r="C328" i="14"/>
  <c r="C315" i="14"/>
  <c r="C302" i="14"/>
  <c r="C267" i="14"/>
  <c r="E2317" i="2"/>
  <c r="E2311" i="2" s="1"/>
  <c r="E2341" i="2"/>
  <c r="E2331" i="2"/>
  <c r="E2297" i="2"/>
  <c r="E2216" i="2"/>
  <c r="E2288" i="2"/>
  <c r="E2183" i="2"/>
  <c r="C766" i="14"/>
  <c r="C765" i="14" s="1"/>
  <c r="C763" i="14"/>
  <c r="C762" i="14" s="1"/>
  <c r="C759" i="14"/>
  <c r="C757" i="14"/>
  <c r="C754" i="14"/>
  <c r="C752" i="14"/>
  <c r="C751" i="14" s="1"/>
  <c r="C750" i="14" s="1"/>
  <c r="E3707" i="2"/>
  <c r="E3704" i="2"/>
  <c r="E3700" i="2"/>
  <c r="E3699" i="2" s="1"/>
  <c r="E3697" i="2"/>
  <c r="E3694" i="2"/>
  <c r="E3692" i="2"/>
  <c r="E3686" i="2"/>
  <c r="E3683" i="2"/>
  <c r="E3682" i="2" s="1"/>
  <c r="E3680" i="2"/>
  <c r="E3679" i="2"/>
  <c r="E3676" i="2"/>
  <c r="E3672" i="2"/>
  <c r="E3659" i="2"/>
  <c r="E3654" i="2"/>
  <c r="C320" i="14" l="1"/>
  <c r="C753" i="14"/>
  <c r="E3678" i="2"/>
  <c r="E3653" i="2" s="1"/>
  <c r="E3703" i="2"/>
  <c r="E3685" i="2"/>
  <c r="C793" i="14"/>
  <c r="C792" i="14" s="1"/>
  <c r="E3761" i="2"/>
  <c r="E3760" i="2" s="1"/>
  <c r="E3751" i="2"/>
  <c r="E3748" i="2"/>
  <c r="C109" i="14"/>
  <c r="C108" i="14" s="1"/>
  <c r="E1326" i="2"/>
  <c r="E1325" i="2" s="1"/>
  <c r="E1323" i="2"/>
  <c r="E1320" i="2"/>
  <c r="E1307" i="2"/>
  <c r="C97" i="14"/>
  <c r="C96" i="14" s="1"/>
  <c r="C100" i="14" s="1"/>
  <c r="E1291" i="2"/>
  <c r="E1289" i="2"/>
  <c r="E1286" i="2"/>
  <c r="E1279" i="2"/>
  <c r="E1319" i="2" l="1"/>
  <c r="E1288" i="2"/>
  <c r="E1301" i="2"/>
  <c r="E1328" i="2" s="1"/>
  <c r="E3747" i="2"/>
  <c r="E1281" i="2"/>
  <c r="E1263" i="2"/>
  <c r="E1293" i="2" s="1"/>
  <c r="C73" i="14"/>
  <c r="C71" i="14"/>
  <c r="C69" i="14"/>
  <c r="E1050" i="2"/>
  <c r="E1048" i="2"/>
  <c r="E1045" i="2"/>
  <c r="E1037" i="2"/>
  <c r="C68" i="14" l="1"/>
  <c r="E1018" i="2"/>
  <c r="E1039" i="2"/>
  <c r="E1047" i="2"/>
  <c r="E1052" i="2" l="1"/>
  <c r="C57" i="14"/>
  <c r="C56" i="14" s="1"/>
  <c r="C51" i="14"/>
  <c r="C50" i="14" s="1"/>
  <c r="E951" i="2"/>
  <c r="E943" i="2"/>
  <c r="E941" i="2"/>
  <c r="E939" i="2"/>
  <c r="E931" i="2"/>
  <c r="E930" i="2" s="1"/>
  <c r="E928" i="2"/>
  <c r="E926" i="2"/>
  <c r="E933" i="2" l="1"/>
  <c r="E905" i="2"/>
  <c r="C60" i="14"/>
  <c r="E946" i="2"/>
  <c r="C16" i="14"/>
  <c r="C15" i="14" s="1"/>
  <c r="E610" i="2"/>
  <c r="E605" i="2"/>
  <c r="E603" i="2"/>
  <c r="E602" i="2" s="1"/>
  <c r="E588" i="2"/>
  <c r="E583" i="2"/>
  <c r="E607" i="2" l="1"/>
  <c r="E582" i="2"/>
  <c r="E612" i="2" l="1"/>
  <c r="E2651" i="2"/>
  <c r="E2646" i="2"/>
  <c r="E2643" i="2"/>
  <c r="E2640" i="2"/>
  <c r="E2628" i="2"/>
  <c r="E2623" i="2"/>
  <c r="E2537" i="2"/>
  <c r="E2524" i="2"/>
  <c r="E2519" i="2"/>
  <c r="E2995" i="2"/>
  <c r="E2992" i="2"/>
  <c r="E2989" i="2"/>
  <c r="E2987" i="2"/>
  <c r="E2984" i="2"/>
  <c r="E2975" i="2"/>
  <c r="E2970" i="2"/>
  <c r="E2959" i="2"/>
  <c r="E2953" i="2"/>
  <c r="E2952" i="2" s="1"/>
  <c r="E2944" i="2"/>
  <c r="E2939" i="2"/>
  <c r="E3469" i="2"/>
  <c r="E3467" i="2"/>
  <c r="E3452" i="2"/>
  <c r="E3447" i="2"/>
  <c r="E2889" i="2"/>
  <c r="E2884" i="2"/>
  <c r="E2883" i="2" s="1"/>
  <c r="E2872" i="2"/>
  <c r="E2867" i="2"/>
  <c r="C476" i="14"/>
  <c r="C475" i="14" s="1"/>
  <c r="E2642" i="2" l="1"/>
  <c r="E3466" i="2"/>
  <c r="E2938" i="2"/>
  <c r="E2622" i="2"/>
  <c r="E2866" i="2"/>
  <c r="E2986" i="2"/>
  <c r="E3446" i="2"/>
  <c r="E2969" i="2"/>
  <c r="E2518" i="2"/>
  <c r="E2648" i="2"/>
  <c r="E2991" i="2"/>
  <c r="E2886" i="2"/>
  <c r="E2956" i="2"/>
  <c r="E2534" i="2"/>
  <c r="E2539" i="2" l="1"/>
  <c r="E2724" i="2"/>
  <c r="E2717" i="2"/>
  <c r="E2716" i="2" s="1"/>
  <c r="E2705" i="2"/>
  <c r="E2700" i="2"/>
  <c r="E2721" i="2" l="1"/>
  <c r="E2699" i="2"/>
  <c r="C512" i="14" l="1"/>
  <c r="C511" i="14" s="1"/>
  <c r="E2824" i="2"/>
  <c r="E2819" i="2"/>
  <c r="E2818" i="2" s="1"/>
  <c r="E2803" i="2"/>
  <c r="C190" i="14"/>
  <c r="C189" i="14" s="1"/>
  <c r="E2079" i="2"/>
  <c r="E2073" i="2"/>
  <c r="E2062" i="2"/>
  <c r="E2057" i="2"/>
  <c r="E1695" i="2"/>
  <c r="E2802" i="2" l="1"/>
  <c r="E2821" i="2"/>
  <c r="E2076" i="2"/>
  <c r="E2056" i="2"/>
  <c r="F1698" i="2"/>
  <c r="F1697" i="2"/>
  <c r="F1696" i="2"/>
  <c r="F1699" i="2"/>
  <c r="E4739" i="2" l="1"/>
  <c r="E4734" i="2"/>
  <c r="E4732" i="2"/>
  <c r="E4731" i="2" s="1"/>
  <c r="E4729" i="2"/>
  <c r="E4724" i="2"/>
  <c r="E4711" i="2"/>
  <c r="E4706" i="2"/>
  <c r="E4705" i="2" l="1"/>
  <c r="E4736" i="2"/>
  <c r="E4726" i="2"/>
  <c r="C615" i="14"/>
  <c r="C614" i="14" s="1"/>
  <c r="C617" i="14" s="1"/>
  <c r="E3175" i="2"/>
  <c r="E3170" i="2"/>
  <c r="E3156" i="2"/>
  <c r="E3151" i="2"/>
  <c r="E3150" i="2" l="1"/>
  <c r="E3172" i="2"/>
  <c r="E3167" i="2"/>
  <c r="C738" i="14" l="1"/>
  <c r="C734" i="14"/>
  <c r="C733" i="14" s="1"/>
  <c r="C731" i="14"/>
  <c r="C730" i="14" s="1"/>
  <c r="C728" i="14"/>
  <c r="C727" i="14" s="1"/>
  <c r="C725" i="14"/>
  <c r="C724" i="14"/>
  <c r="C723" i="14" s="1"/>
  <c r="C722" i="14"/>
  <c r="C721" i="14" s="1"/>
  <c r="E3643" i="2"/>
  <c r="E3639" i="2"/>
  <c r="E3636" i="2"/>
  <c r="E3634" i="2"/>
  <c r="E3628" i="2"/>
  <c r="E3625" i="2"/>
  <c r="E3624" i="2" s="1"/>
  <c r="E3622" i="2"/>
  <c r="E3615" i="2"/>
  <c r="E3603" i="2"/>
  <c r="E3598" i="2"/>
  <c r="C85" i="14"/>
  <c r="C84" i="14" s="1"/>
  <c r="E1217" i="2"/>
  <c r="E1216" i="2" s="1"/>
  <c r="E1213" i="2"/>
  <c r="E1212" i="2" s="1"/>
  <c r="E1211" i="2"/>
  <c r="E1204" i="2"/>
  <c r="E1195" i="2"/>
  <c r="E1193" i="2" s="1"/>
  <c r="E3627" i="2" l="1"/>
  <c r="C720" i="14"/>
  <c r="E1198" i="2"/>
  <c r="E1192" i="2" s="1"/>
  <c r="E3638" i="2"/>
  <c r="E3597" i="2"/>
  <c r="E3645" i="2" l="1"/>
  <c r="E3341" i="2"/>
  <c r="E3324" i="2"/>
  <c r="E3319" i="2"/>
  <c r="E3338" i="2" l="1"/>
  <c r="E3318" i="2"/>
  <c r="E3209" i="2"/>
  <c r="E3204" i="2"/>
  <c r="E3203" i="2" s="1"/>
  <c r="E3191" i="2"/>
  <c r="E3186" i="2"/>
  <c r="E3206" i="2" l="1"/>
  <c r="E3185" i="2"/>
  <c r="C215" i="14"/>
  <c r="C213" i="14"/>
  <c r="C210" i="14"/>
  <c r="C209" i="14" s="1"/>
  <c r="C208" i="14"/>
  <c r="C207" i="14" s="1"/>
  <c r="C206" i="14" s="1"/>
  <c r="C204" i="14"/>
  <c r="C202" i="14"/>
  <c r="C201" i="14" l="1"/>
  <c r="C212" i="14"/>
  <c r="E771" i="2" l="1"/>
  <c r="E4039" i="2" l="1"/>
  <c r="C4222" i="2" l="1"/>
  <c r="F294" i="4" l="1"/>
  <c r="F293" i="4"/>
  <c r="F292" i="4"/>
  <c r="F291" i="4"/>
  <c r="F290" i="4"/>
  <c r="F289" i="4"/>
  <c r="F288" i="4"/>
  <c r="F287" i="4"/>
  <c r="F285" i="4"/>
  <c r="E295" i="4"/>
  <c r="E69" i="4"/>
  <c r="E249" i="4"/>
  <c r="E134" i="4"/>
  <c r="E132" i="4"/>
  <c r="E123" i="4"/>
  <c r="E23" i="4" s="1"/>
  <c r="E113" i="4"/>
  <c r="E112" i="4" s="1"/>
  <c r="E20" i="4" s="1"/>
  <c r="E19" i="4" s="1"/>
  <c r="E110" i="4"/>
  <c r="E18" i="4" s="1"/>
  <c r="E90" i="4"/>
  <c r="E12" i="4" s="1"/>
  <c r="E88" i="4"/>
  <c r="E11" i="4" s="1"/>
  <c r="E84" i="4"/>
  <c r="E9" i="4" s="1"/>
  <c r="E82" i="4"/>
  <c r="E8" i="4" s="1"/>
  <c r="E79" i="4" l="1"/>
  <c r="E107" i="4"/>
  <c r="E17" i="4" s="1"/>
  <c r="E137" i="4"/>
  <c r="E136" i="4" s="1"/>
  <c r="E42" i="4" s="1"/>
  <c r="E266" i="4"/>
  <c r="E65" i="4" s="1"/>
  <c r="E128" i="4"/>
  <c r="E127" i="4" s="1"/>
  <c r="E41" i="4" s="1"/>
  <c r="E117" i="4"/>
  <c r="E22" i="4" s="1"/>
  <c r="E21" i="4" s="1"/>
  <c r="E261" i="4"/>
  <c r="E7" i="4"/>
  <c r="D295" i="4"/>
  <c r="D249" i="4"/>
  <c r="D113" i="4"/>
  <c r="D90" i="4"/>
  <c r="D12" i="4" s="1"/>
  <c r="D69" i="4"/>
  <c r="E260" i="4" l="1"/>
  <c r="E126" i="4"/>
  <c r="E64" i="4"/>
  <c r="E63" i="4" s="1"/>
  <c r="E116" i="4"/>
  <c r="D112" i="4"/>
  <c r="D134" i="4"/>
  <c r="D132" i="4"/>
  <c r="D137" i="4"/>
  <c r="D128" i="4"/>
  <c r="D230" i="4"/>
  <c r="D110" i="4"/>
  <c r="D107" i="4"/>
  <c r="D88" i="4"/>
  <c r="D84" i="4"/>
  <c r="D82" i="4"/>
  <c r="D79" i="4"/>
  <c r="D123" i="4"/>
  <c r="D117" i="4"/>
  <c r="D261" i="4"/>
  <c r="D266" i="4"/>
  <c r="D20" i="4" l="1"/>
  <c r="D50" i="4"/>
  <c r="D7" i="4"/>
  <c r="D127" i="4"/>
  <c r="D41" i="4" s="1"/>
  <c r="D136" i="4"/>
  <c r="D18" i="4"/>
  <c r="D17" i="4"/>
  <c r="D11" i="4"/>
  <c r="D9" i="4"/>
  <c r="D8" i="4"/>
  <c r="D65" i="4"/>
  <c r="D23" i="4"/>
  <c r="D22" i="4"/>
  <c r="D116" i="4"/>
  <c r="D260" i="4"/>
  <c r="D64" i="4"/>
  <c r="D19" i="4" l="1"/>
  <c r="D126" i="4"/>
  <c r="D42" i="4"/>
  <c r="D63" i="4"/>
  <c r="D21" i="4"/>
  <c r="E4927" i="2" l="1"/>
  <c r="E4922" i="2"/>
  <c r="E4921" i="2" s="1"/>
  <c r="E4919" i="2"/>
  <c r="E4917" i="2"/>
  <c r="E4914" i="2"/>
  <c r="E4913" i="2" s="1"/>
  <c r="E4904" i="2"/>
  <c r="E4903" i="2" s="1"/>
  <c r="E4899" i="2"/>
  <c r="E4898" i="2" s="1"/>
  <c r="E4885" i="2"/>
  <c r="E4884" i="2" s="1"/>
  <c r="E4882" i="2"/>
  <c r="E4877" i="2"/>
  <c r="E4865" i="2"/>
  <c r="E4862" i="2"/>
  <c r="E4853" i="2"/>
  <c r="E4847" i="2"/>
  <c r="E4844" i="2"/>
  <c r="E4842" i="2"/>
  <c r="E4834" i="2"/>
  <c r="E4825" i="2"/>
  <c r="E4818" i="2"/>
  <c r="E4817" i="2" s="1"/>
  <c r="E4815" i="2"/>
  <c r="E4812" i="2"/>
  <c r="E4807" i="2"/>
  <c r="E4803" i="2"/>
  <c r="E4800" i="2"/>
  <c r="E4797" i="2"/>
  <c r="E4777" i="2"/>
  <c r="E4775" i="2"/>
  <c r="E4755" i="2"/>
  <c r="E4750" i="2"/>
  <c r="E4695" i="2"/>
  <c r="E4690" i="2"/>
  <c r="E4688" i="2"/>
  <c r="E4685" i="2"/>
  <c r="E4684" i="2" s="1"/>
  <c r="E4680" i="2"/>
  <c r="E4667" i="2"/>
  <c r="E4662" i="2"/>
  <c r="E4650" i="2"/>
  <c r="E4648" i="2"/>
  <c r="E4644" i="2"/>
  <c r="E4641" i="2"/>
  <c r="E4639" i="2"/>
  <c r="E4626" i="2"/>
  <c r="E4621" i="2"/>
  <c r="E4610" i="2"/>
  <c r="E4604" i="2"/>
  <c r="E4601" i="2"/>
  <c r="E4596" i="2"/>
  <c r="E4590" i="2"/>
  <c r="E4587" i="2"/>
  <c r="E4572" i="2"/>
  <c r="E4566" i="2"/>
  <c r="E4563" i="2"/>
  <c r="E4561" i="2"/>
  <c r="E4548" i="2"/>
  <c r="E4543" i="2"/>
  <c r="E4532" i="2"/>
  <c r="E4527" i="2"/>
  <c r="E4525" i="2"/>
  <c r="E4512" i="2"/>
  <c r="E4507" i="2"/>
  <c r="E4496" i="2"/>
  <c r="E4491" i="2"/>
  <c r="E4489" i="2"/>
  <c r="E4482" i="2"/>
  <c r="E4481" i="2" s="1"/>
  <c r="E4469" i="2"/>
  <c r="E4464" i="2"/>
  <c r="E4453" i="2"/>
  <c r="E4451" i="2"/>
  <c r="E4448" i="2"/>
  <c r="E4446" i="2"/>
  <c r="E4442" i="2"/>
  <c r="E4441" i="2" s="1"/>
  <c r="E4438" i="2"/>
  <c r="E4436" i="2"/>
  <c r="E4422" i="2"/>
  <c r="E4417" i="2"/>
  <c r="E4406" i="2"/>
  <c r="E4405" i="2" s="1"/>
  <c r="E4403" i="2"/>
  <c r="E4401" i="2"/>
  <c r="E4387" i="2"/>
  <c r="E4382" i="2"/>
  <c r="E4371" i="2"/>
  <c r="E4370" i="2" s="1"/>
  <c r="E4368" i="2"/>
  <c r="E4362" i="2"/>
  <c r="E4357" i="2"/>
  <c r="E4355" i="2"/>
  <c r="E4344" i="2"/>
  <c r="E4339" i="2"/>
  <c r="E4289" i="2"/>
  <c r="E4288" i="2" s="1"/>
  <c r="E4286" i="2"/>
  <c r="E4284" i="2"/>
  <c r="E4280" i="2"/>
  <c r="E4276" i="2"/>
  <c r="E4264" i="2"/>
  <c r="E4259" i="2"/>
  <c r="E4248" i="2"/>
  <c r="E4247" i="2" s="1"/>
  <c r="E4245" i="2"/>
  <c r="E4243" i="2"/>
  <c r="E4240" i="2"/>
  <c r="E4227" i="2"/>
  <c r="E4222" i="2"/>
  <c r="E4211" i="2"/>
  <c r="E4210" i="2" s="1"/>
  <c r="E4208" i="2"/>
  <c r="E4206" i="2"/>
  <c r="E4203" i="2"/>
  <c r="E4197" i="2"/>
  <c r="E4184" i="2"/>
  <c r="E4179" i="2"/>
  <c r="E4168" i="2"/>
  <c r="E4163" i="2"/>
  <c r="E4162" i="2" s="1"/>
  <c r="E4160" i="2"/>
  <c r="E4158" i="2"/>
  <c r="E4153" i="2"/>
  <c r="E4152" i="2" s="1"/>
  <c r="E4145" i="2"/>
  <c r="E4141" i="2"/>
  <c r="E4139" i="2"/>
  <c r="E4125" i="2"/>
  <c r="E4120" i="2"/>
  <c r="E4109" i="2"/>
  <c r="E4108" i="2" s="1"/>
  <c r="E4106" i="2"/>
  <c r="E4104" i="2"/>
  <c r="E4091" i="2"/>
  <c r="E4086" i="2"/>
  <c r="E4075" i="2"/>
  <c r="E4069" i="2"/>
  <c r="E4067" i="2"/>
  <c r="E4064" i="2"/>
  <c r="E4062" i="2"/>
  <c r="E4058" i="2"/>
  <c r="E4044" i="2"/>
  <c r="E4028" i="2"/>
  <c r="E4027" i="2" s="1"/>
  <c r="E4025" i="2"/>
  <c r="E4020" i="2"/>
  <c r="E4007" i="2"/>
  <c r="E4002" i="2"/>
  <c r="E3991" i="2"/>
  <c r="E3989" i="2"/>
  <c r="E3986" i="2"/>
  <c r="E3984" i="2"/>
  <c r="E3976" i="2"/>
  <c r="E3963" i="2"/>
  <c r="E3958" i="2"/>
  <c r="E3947" i="2"/>
  <c r="E3946" i="2" s="1"/>
  <c r="E3943" i="2"/>
  <c r="E3942" i="2" s="1"/>
  <c r="E3929" i="2"/>
  <c r="E3924" i="2"/>
  <c r="E3913" i="2"/>
  <c r="E3912" i="2" s="1"/>
  <c r="E3910" i="2"/>
  <c r="E3908" i="2"/>
  <c r="E3893" i="2"/>
  <c r="E3888" i="2"/>
  <c r="E3874" i="2"/>
  <c r="E3871" i="2"/>
  <c r="E3868" i="2"/>
  <c r="E3864" i="2"/>
  <c r="E3852" i="2"/>
  <c r="E3849" i="2"/>
  <c r="E3840" i="2"/>
  <c r="E3838" i="2"/>
  <c r="E3826" i="2"/>
  <c r="E3821" i="2"/>
  <c r="E3586" i="2"/>
  <c r="E3583" i="2"/>
  <c r="E3573" i="2"/>
  <c r="E3572" i="2" s="1"/>
  <c r="E3570" i="2"/>
  <c r="E3567" i="2"/>
  <c r="E3558" i="2"/>
  <c r="E3557" i="2" s="1"/>
  <c r="E3552" i="2"/>
  <c r="E3547" i="2"/>
  <c r="E3535" i="2"/>
  <c r="E3530" i="2"/>
  <c r="E3519" i="2"/>
  <c r="E3518" i="2" s="1"/>
  <c r="E3516" i="2"/>
  <c r="E3514" i="2"/>
  <c r="E3509" i="2"/>
  <c r="E3508" i="2" s="1"/>
  <c r="E3499" i="2"/>
  <c r="E3497" i="2"/>
  <c r="E3485" i="2"/>
  <c r="E3480" i="2"/>
  <c r="E3404" i="2"/>
  <c r="E3403" i="2" s="1"/>
  <c r="E3401" i="2"/>
  <c r="E3400" i="2" s="1"/>
  <c r="E3390" i="2"/>
  <c r="E3385" i="2"/>
  <c r="E3100" i="2"/>
  <c r="E3099" i="2" s="1"/>
  <c r="E3097" i="2"/>
  <c r="E3095" i="2"/>
  <c r="E3092" i="2"/>
  <c r="E3079" i="2"/>
  <c r="E3074" i="2"/>
  <c r="E3063" i="2"/>
  <c r="E3062" i="2" s="1"/>
  <c r="E3060" i="2"/>
  <c r="E3059" i="2" s="1"/>
  <c r="E3057" i="2"/>
  <c r="E3045" i="2"/>
  <c r="E3040" i="2"/>
  <c r="E1908" i="2"/>
  <c r="E1898" i="2"/>
  <c r="E1893" i="2"/>
  <c r="E1882" i="2"/>
  <c r="E1880" i="2"/>
  <c r="E1877" i="2"/>
  <c r="E1875" i="2"/>
  <c r="E1863" i="2"/>
  <c r="E1858" i="2"/>
  <c r="E1847" i="2"/>
  <c r="E1846" i="2" s="1"/>
  <c r="E1843" i="2"/>
  <c r="E1831" i="2"/>
  <c r="E1826" i="2"/>
  <c r="E1815" i="2"/>
  <c r="E1814" i="2" s="1"/>
  <c r="E1812" i="2"/>
  <c r="E1808" i="2"/>
  <c r="E1805" i="2"/>
  <c r="E1794" i="2"/>
  <c r="E1789" i="2"/>
  <c r="E1778" i="2"/>
  <c r="E1777" i="2" s="1"/>
  <c r="E1775" i="2"/>
  <c r="E1774" i="2" s="1"/>
  <c r="E1764" i="2"/>
  <c r="E1759" i="2"/>
  <c r="E1748" i="2"/>
  <c r="E1747" i="2" s="1"/>
  <c r="E1745" i="2"/>
  <c r="E1743" i="2"/>
  <c r="E1731" i="2"/>
  <c r="E1726" i="2"/>
  <c r="E1715" i="2"/>
  <c r="E1700" i="2"/>
  <c r="E1694" i="2" s="1"/>
  <c r="E1684" i="2"/>
  <c r="E1683" i="2" s="1"/>
  <c r="E1681" i="2"/>
  <c r="E1679" i="2"/>
  <c r="E1676" i="2"/>
  <c r="E1665" i="2"/>
  <c r="E1660" i="2"/>
  <c r="E1648" i="2"/>
  <c r="E1647" i="2" s="1"/>
  <c r="E1645" i="2"/>
  <c r="E1643" i="2"/>
  <c r="E1631" i="2"/>
  <c r="E1626" i="2"/>
  <c r="E1616" i="2"/>
  <c r="E1615" i="2" s="1"/>
  <c r="E1613" i="2"/>
  <c r="E1611" i="2"/>
  <c r="E1600" i="2"/>
  <c r="E1595" i="2"/>
  <c r="E1584" i="2"/>
  <c r="E1583" i="2" s="1"/>
  <c r="E1581" i="2"/>
  <c r="E1579" i="2"/>
  <c r="E1566" i="2"/>
  <c r="E1561" i="2"/>
  <c r="E1550" i="2"/>
  <c r="E1549" i="2" s="1"/>
  <c r="E1547" i="2"/>
  <c r="E1545" i="2"/>
  <c r="E1535" i="2"/>
  <c r="E1530" i="2"/>
  <c r="E1519" i="2"/>
  <c r="E1516" i="2"/>
  <c r="E1503" i="2"/>
  <c r="E1498" i="2"/>
  <c r="E1487" i="2"/>
  <c r="E1486" i="2" s="1"/>
  <c r="E1484" i="2"/>
  <c r="E1483" i="2" s="1"/>
  <c r="E1481" i="2"/>
  <c r="E1480" i="2" s="1"/>
  <c r="E1478" i="2"/>
  <c r="E1465" i="2"/>
  <c r="E1460" i="2"/>
  <c r="E1410" i="2"/>
  <c r="E1405" i="2"/>
  <c r="E1400" i="2"/>
  <c r="E1397" i="2"/>
  <c r="E1395" i="2"/>
  <c r="E1377" i="2"/>
  <c r="E1372" i="2"/>
  <c r="E1361" i="2"/>
  <c r="E1360" i="2" s="1"/>
  <c r="E1357" i="2"/>
  <c r="E1355" i="2"/>
  <c r="E1354" i="2" s="1"/>
  <c r="E1352" i="2"/>
  <c r="E1342" i="2"/>
  <c r="E1337" i="2"/>
  <c r="E1253" i="2"/>
  <c r="E1248" i="2"/>
  <c r="E1247" i="2" s="1"/>
  <c r="E1245" i="2"/>
  <c r="E1233" i="2"/>
  <c r="E1228" i="2"/>
  <c r="E1182" i="2"/>
  <c r="E1181" i="2" s="1"/>
  <c r="E1176" i="2"/>
  <c r="E1175" i="2" s="1"/>
  <c r="E1163" i="2"/>
  <c r="E1158" i="2"/>
  <c r="E1147" i="2"/>
  <c r="E1146" i="2" s="1"/>
  <c r="E1140" i="2"/>
  <c r="E1139" i="2" s="1"/>
  <c r="E1128" i="2"/>
  <c r="E1123" i="2"/>
  <c r="E1112" i="2"/>
  <c r="E1111" i="2" s="1"/>
  <c r="E1109" i="2"/>
  <c r="E1106" i="2"/>
  <c r="E1089" i="2"/>
  <c r="E1073" i="2"/>
  <c r="E1072" i="2" s="1"/>
  <c r="E1070" i="2"/>
  <c r="E1069" i="2" s="1"/>
  <c r="E1066" i="2"/>
  <c r="E1061" i="2"/>
  <c r="E895" i="2"/>
  <c r="E894" i="2" s="1"/>
  <c r="E892" i="2"/>
  <c r="E887" i="2"/>
  <c r="E886" i="2" s="1"/>
  <c r="E874" i="2"/>
  <c r="E869" i="2"/>
  <c r="E858" i="2"/>
  <c r="E855" i="2"/>
  <c r="E852" i="2"/>
  <c r="E849" i="2"/>
  <c r="E836" i="2"/>
  <c r="E831" i="2"/>
  <c r="E820" i="2"/>
  <c r="E819" i="2" s="1"/>
  <c r="E817" i="2"/>
  <c r="E814" i="2"/>
  <c r="E808" i="2"/>
  <c r="E807" i="2" s="1"/>
  <c r="E805" i="2"/>
  <c r="E798" i="2"/>
  <c r="E791" i="2"/>
  <c r="E789" i="2"/>
  <c r="E776" i="2"/>
  <c r="E760" i="2"/>
  <c r="E759" i="2" s="1"/>
  <c r="E757" i="2"/>
  <c r="E741" i="2"/>
  <c r="E736" i="2"/>
  <c r="E687" i="2"/>
  <c r="E681" i="2"/>
  <c r="E678" i="2"/>
  <c r="E665" i="2"/>
  <c r="E660" i="2"/>
  <c r="E649" i="2"/>
  <c r="E644" i="2"/>
  <c r="E642" i="2"/>
  <c r="E639" i="2"/>
  <c r="E636" i="2"/>
  <c r="E626" i="2"/>
  <c r="E621" i="2"/>
  <c r="E572" i="2"/>
  <c r="E567" i="2"/>
  <c r="E557" i="2"/>
  <c r="E553" i="2"/>
  <c r="E542" i="2"/>
  <c r="E540" i="2"/>
  <c r="E528" i="2"/>
  <c r="E523" i="2"/>
  <c r="E512" i="2"/>
  <c r="E511" i="2" s="1"/>
  <c r="E505" i="2"/>
  <c r="E500" i="2"/>
  <c r="E489" i="2"/>
  <c r="E488" i="2" s="1"/>
  <c r="E486" i="2"/>
  <c r="E469" i="2"/>
  <c r="E464" i="2"/>
  <c r="E453" i="2"/>
  <c r="E452" i="2" s="1"/>
  <c r="E450" i="2"/>
  <c r="E438" i="2"/>
  <c r="E433" i="2"/>
  <c r="E422" i="2"/>
  <c r="E421" i="2" s="1"/>
  <c r="E419" i="2"/>
  <c r="E414" i="2"/>
  <c r="E403" i="2"/>
  <c r="E401" i="2"/>
  <c r="E387" i="2"/>
  <c r="E384" i="2"/>
  <c r="E373" i="2"/>
  <c r="E372" i="2" s="1"/>
  <c r="E370" i="2"/>
  <c r="E369" i="2" s="1"/>
  <c r="E367" i="2"/>
  <c r="E365" i="2"/>
  <c r="E363" i="2"/>
  <c r="E359" i="2"/>
  <c r="E358" i="2" s="1"/>
  <c r="E356" i="2"/>
  <c r="E352" i="2"/>
  <c r="E350" i="2"/>
  <c r="E332" i="2"/>
  <c r="E327" i="2"/>
  <c r="E316" i="2"/>
  <c r="E315" i="2" s="1"/>
  <c r="E313" i="2"/>
  <c r="E311" i="2"/>
  <c r="E296" i="2"/>
  <c r="E291" i="2"/>
  <c r="E280" i="2"/>
  <c r="E279" i="2" s="1"/>
  <c r="E277" i="2"/>
  <c r="E276" i="2" s="1"/>
  <c r="E264" i="2"/>
  <c r="E259" i="2"/>
  <c r="E243" i="2"/>
  <c r="E242" i="2" s="1"/>
  <c r="E250" i="2" s="1"/>
  <c r="E224" i="2"/>
  <c r="E220" i="2"/>
  <c r="E209" i="2"/>
  <c r="E207" i="2"/>
  <c r="E193" i="2"/>
  <c r="E188" i="2"/>
  <c r="E177" i="2"/>
  <c r="E176" i="2" s="1"/>
  <c r="E174" i="2"/>
  <c r="E172" i="2"/>
  <c r="E160" i="2"/>
  <c r="E155" i="2"/>
  <c r="E144" i="2"/>
  <c r="E143" i="2" s="1"/>
  <c r="E141" i="2"/>
  <c r="E139" i="2"/>
  <c r="E137" i="2"/>
  <c r="E134" i="2"/>
  <c r="E133" i="2" s="1"/>
  <c r="E129" i="2"/>
  <c r="E117" i="2"/>
  <c r="E112" i="2"/>
  <c r="E101" i="2"/>
  <c r="E100" i="2" s="1"/>
  <c r="E98" i="2"/>
  <c r="E96" i="2"/>
  <c r="E92" i="2"/>
  <c r="E89" i="2"/>
  <c r="E88" i="2" s="1"/>
  <c r="E86" i="2"/>
  <c r="E83" i="2"/>
  <c r="E68" i="2"/>
  <c r="E63" i="2"/>
  <c r="E52" i="2"/>
  <c r="E51" i="2" s="1"/>
  <c r="E49" i="2"/>
  <c r="E46" i="2"/>
  <c r="E26" i="2"/>
  <c r="E20" i="2" s="1"/>
  <c r="E4400" i="2" l="1"/>
  <c r="E4463" i="2"/>
  <c r="E4906" i="2"/>
  <c r="E4811" i="2"/>
  <c r="E3513" i="2"/>
  <c r="E522" i="2"/>
  <c r="E1371" i="2"/>
  <c r="E3887" i="2"/>
  <c r="E310" i="2"/>
  <c r="E1515" i="2"/>
  <c r="E4258" i="2"/>
  <c r="E4506" i="2"/>
  <c r="E3907" i="2"/>
  <c r="E770" i="2"/>
  <c r="E4103" i="2"/>
  <c r="E4643" i="2"/>
  <c r="E4833" i="2"/>
  <c r="E4178" i="2"/>
  <c r="E4600" i="2"/>
  <c r="E91" i="2"/>
  <c r="E413" i="2"/>
  <c r="E424" i="2" s="1"/>
  <c r="E1250" i="2"/>
  <c r="E1529" i="2"/>
  <c r="E4157" i="2"/>
  <c r="E45" i="2"/>
  <c r="E54" i="2" s="1"/>
  <c r="E187" i="2"/>
  <c r="E1459" i="2"/>
  <c r="E3073" i="2"/>
  <c r="E3957" i="2"/>
  <c r="E4038" i="2"/>
  <c r="E62" i="2"/>
  <c r="E326" i="2"/>
  <c r="E3820" i="2"/>
  <c r="E569" i="2"/>
  <c r="E677" i="2"/>
  <c r="E3529" i="2"/>
  <c r="E1758" i="2"/>
  <c r="E4202" i="2"/>
  <c r="E4620" i="2"/>
  <c r="E4085" i="2"/>
  <c r="E4221" i="2"/>
  <c r="E3566" i="2"/>
  <c r="E4338" i="2"/>
  <c r="E659" i="2"/>
  <c r="E4071" i="2"/>
  <c r="E3867" i="2"/>
  <c r="E1594" i="2"/>
  <c r="E171" i="2"/>
  <c r="E215" i="4"/>
  <c r="E194" i="4"/>
  <c r="E1742" i="2"/>
  <c r="E4606" i="2"/>
  <c r="E177" i="4"/>
  <c r="E207" i="4"/>
  <c r="E184" i="4"/>
  <c r="E209" i="4"/>
  <c r="E257" i="4"/>
  <c r="E213" i="4"/>
  <c r="E4846" i="2"/>
  <c r="E735" i="2"/>
  <c r="E4450" i="2"/>
  <c r="E206" i="2"/>
  <c r="E539" i="2"/>
  <c r="E4589" i="2"/>
  <c r="E1544" i="2"/>
  <c r="E1610" i="2"/>
  <c r="E3384" i="2"/>
  <c r="E4488" i="2"/>
  <c r="E1578" i="2"/>
  <c r="E2510" i="2"/>
  <c r="E1625" i="2"/>
  <c r="E2410" i="2"/>
  <c r="E3142" i="2"/>
  <c r="E4861" i="2"/>
  <c r="E1219" i="2"/>
  <c r="E1060" i="2"/>
  <c r="E1075" i="2" s="1"/>
  <c r="E4445" i="2"/>
  <c r="E868" i="2"/>
  <c r="E4692" i="2"/>
  <c r="E3039" i="2"/>
  <c r="E4001" i="2"/>
  <c r="E463" i="2"/>
  <c r="E1874" i="2"/>
  <c r="E483" i="2"/>
  <c r="E3471" i="2"/>
  <c r="E3923" i="2"/>
  <c r="E3949" i="2" s="1"/>
  <c r="E4529" i="2"/>
  <c r="E4802" i="2"/>
  <c r="E111" i="2"/>
  <c r="E219" i="2"/>
  <c r="E234" i="2" s="1"/>
  <c r="E854" i="2"/>
  <c r="E3177" i="2"/>
  <c r="E136" i="2"/>
  <c r="E2826" i="2"/>
  <c r="E1788" i="2"/>
  <c r="E2961" i="2"/>
  <c r="E3310" i="2"/>
  <c r="E638" i="2"/>
  <c r="E813" i="2"/>
  <c r="E1399" i="2"/>
  <c r="E2726" i="2"/>
  <c r="E552" i="2"/>
  <c r="E1105" i="2"/>
  <c r="E1157" i="2"/>
  <c r="E1184" i="2" s="1"/>
  <c r="E1825" i="2"/>
  <c r="E4493" i="2"/>
  <c r="E4687" i="2"/>
  <c r="E4416" i="2"/>
  <c r="E620" i="2"/>
  <c r="E1227" i="2"/>
  <c r="E1725" i="2"/>
  <c r="E154" i="2"/>
  <c r="E3873" i="2"/>
  <c r="E3988" i="2"/>
  <c r="E683" i="2"/>
  <c r="E754" i="2"/>
  <c r="E1560" i="2"/>
  <c r="E4381" i="2"/>
  <c r="E830" i="2"/>
  <c r="E646" i="2"/>
  <c r="E1807" i="2"/>
  <c r="E2048" i="2"/>
  <c r="E3851" i="2"/>
  <c r="E499" i="2"/>
  <c r="E514" i="2" s="1"/>
  <c r="E290" i="2"/>
  <c r="E383" i="2"/>
  <c r="E1678" i="2"/>
  <c r="E3479" i="2"/>
  <c r="E3031" i="2"/>
  <c r="E3376" i="2"/>
  <c r="E4283" i="2"/>
  <c r="E4856" i="2"/>
  <c r="E4242" i="2"/>
  <c r="E400" i="2"/>
  <c r="E432" i="2"/>
  <c r="E455" i="2" s="1"/>
  <c r="E889" i="2"/>
  <c r="E1879" i="2"/>
  <c r="E2478" i="2"/>
  <c r="E3582" i="2"/>
  <c r="E3588" i="2" s="1"/>
  <c r="E3981" i="2"/>
  <c r="E4066" i="2"/>
  <c r="E1892" i="2"/>
  <c r="E1911" i="2" s="1"/>
  <c r="E4165" i="2"/>
  <c r="E848" i="2"/>
  <c r="E1122" i="2"/>
  <c r="E1149" i="2" s="1"/>
  <c r="E1642" i="2"/>
  <c r="E4876" i="2"/>
  <c r="E4891" i="2" s="1"/>
  <c r="E2445" i="2"/>
  <c r="E4119" i="2"/>
  <c r="E258" i="2"/>
  <c r="E362" i="2"/>
  <c r="E2382" i="2"/>
  <c r="E4524" i="2"/>
  <c r="E1407" i="2"/>
  <c r="E1497" i="2"/>
  <c r="E1521" i="2" s="1"/>
  <c r="E1712" i="2"/>
  <c r="E1717" i="2" s="1"/>
  <c r="E4916" i="2"/>
  <c r="E4930" i="2" s="1"/>
  <c r="E1659" i="2"/>
  <c r="E1857" i="2"/>
  <c r="E1948" i="2"/>
  <c r="E3094" i="2"/>
  <c r="E4661" i="2"/>
  <c r="E4749" i="2"/>
  <c r="E1083" i="2"/>
  <c r="E1336" i="2"/>
  <c r="E3765" i="2"/>
  <c r="E4022" i="2"/>
  <c r="E4365" i="2"/>
  <c r="E4542" i="2"/>
  <c r="E544" i="2" l="1"/>
  <c r="E4291" i="2"/>
  <c r="E4653" i="2"/>
  <c r="E405" i="2"/>
  <c r="E3575" i="2"/>
  <c r="E491" i="2"/>
  <c r="E1686" i="2"/>
  <c r="E1255" i="2"/>
  <c r="E4498" i="2"/>
  <c r="E1413" i="2"/>
  <c r="E4869" i="2"/>
  <c r="E4213" i="2"/>
  <c r="E4455" i="2"/>
  <c r="E4077" i="2"/>
  <c r="E3993" i="2"/>
  <c r="E4250" i="2"/>
  <c r="E3102" i="2"/>
  <c r="E3879" i="2"/>
  <c r="E211" i="2"/>
  <c r="E61" i="4"/>
  <c r="E38" i="4"/>
  <c r="E34" i="4"/>
  <c r="E32" i="4"/>
  <c r="E1489" i="2"/>
  <c r="E689" i="2"/>
  <c r="E762" i="2"/>
  <c r="E199" i="4"/>
  <c r="E574" i="2"/>
  <c r="E1586" i="2"/>
  <c r="E174" i="4"/>
  <c r="E179" i="2"/>
  <c r="E3406" i="2"/>
  <c r="E822" i="2"/>
  <c r="E2572" i="2"/>
  <c r="E3589" i="2"/>
  <c r="E179" i="4"/>
  <c r="E171" i="4"/>
  <c r="E152" i="4"/>
  <c r="E275" i="4"/>
  <c r="E241" i="4"/>
  <c r="E270" i="4"/>
  <c r="E187" i="4"/>
  <c r="E218" i="4"/>
  <c r="E44" i="4"/>
  <c r="E3211" i="2"/>
  <c r="E3343" i="2"/>
  <c r="E147" i="4"/>
  <c r="E1618" i="2"/>
  <c r="E237" i="4"/>
  <c r="E2303" i="2"/>
  <c r="E4697" i="2"/>
  <c r="E162" i="4"/>
  <c r="E252" i="4"/>
  <c r="E169" i="4"/>
  <c r="E3065" i="2"/>
  <c r="E4612" i="2"/>
  <c r="E192" i="4"/>
  <c r="E318" i="2"/>
  <c r="E1780" i="2"/>
  <c r="E4820" i="2"/>
  <c r="E1552" i="2"/>
  <c r="E4111" i="2"/>
  <c r="E2081" i="2"/>
  <c r="E4408" i="2"/>
  <c r="E4030" i="2"/>
  <c r="E897" i="2"/>
  <c r="E1849" i="2"/>
  <c r="E1817" i="2"/>
  <c r="E2858" i="2"/>
  <c r="E3521" i="2"/>
  <c r="E146" i="2"/>
  <c r="E4534" i="2"/>
  <c r="E3438" i="2"/>
  <c r="E2891" i="2"/>
  <c r="E282" i="2"/>
  <c r="E1363" i="2"/>
  <c r="E1114" i="2"/>
  <c r="E3247" i="2"/>
  <c r="E2760" i="2"/>
  <c r="E1884" i="2"/>
  <c r="E2930" i="2"/>
  <c r="E2997" i="2"/>
  <c r="E2794" i="2"/>
  <c r="E2175" i="2"/>
  <c r="E1750" i="2"/>
  <c r="E3278" i="2"/>
  <c r="E1650" i="2"/>
  <c r="E2653" i="2"/>
  <c r="E3812" i="2"/>
  <c r="E860" i="2"/>
  <c r="E651" i="2"/>
  <c r="E2017" i="2"/>
  <c r="E4741" i="2"/>
  <c r="E2347" i="2"/>
  <c r="E953" i="2"/>
  <c r="E1980" i="2"/>
  <c r="E2614" i="2"/>
  <c r="E2691" i="2"/>
  <c r="E103" i="2"/>
  <c r="E375" i="2"/>
  <c r="E1451" i="2"/>
  <c r="E3915" i="2"/>
  <c r="E3709" i="2"/>
  <c r="E4170" i="2"/>
  <c r="E2221" i="2"/>
  <c r="E4373" i="2"/>
  <c r="E27" i="4" l="1"/>
  <c r="E68" i="4"/>
  <c r="E67" i="4"/>
  <c r="E66" i="4" s="1"/>
  <c r="E54" i="4"/>
  <c r="E217" i="4"/>
  <c r="E198" i="4"/>
  <c r="E43" i="4" s="1"/>
  <c r="E36" i="4"/>
  <c r="E33" i="4"/>
  <c r="E31" i="4"/>
  <c r="E30" i="4"/>
  <c r="E29" i="4"/>
  <c r="E28" i="4"/>
  <c r="E1651" i="2"/>
  <c r="E4931" i="2"/>
  <c r="E269" i="4"/>
  <c r="E26" i="4"/>
  <c r="E146" i="4"/>
  <c r="E60" i="4"/>
  <c r="E251" i="4"/>
  <c r="E53" i="4"/>
  <c r="E236" i="4"/>
  <c r="E37" i="4"/>
  <c r="E186" i="4"/>
  <c r="E197" i="4" l="1"/>
  <c r="E259" i="4"/>
  <c r="E62" i="4"/>
  <c r="E59" i="4"/>
  <c r="E52" i="4"/>
  <c r="E40" i="4"/>
  <c r="E35" i="4"/>
  <c r="E25" i="4"/>
  <c r="E145" i="4"/>
  <c r="E24" i="4" l="1"/>
  <c r="E220" i="4"/>
  <c r="F53" i="2"/>
  <c r="F41" i="2" l="1"/>
  <c r="F688" i="2"/>
  <c r="F44" i="2"/>
  <c r="F4864" i="2"/>
  <c r="F772" i="2"/>
  <c r="F773" i="2"/>
  <c r="F774" i="2"/>
  <c r="F775" i="2"/>
  <c r="F4040" i="2"/>
  <c r="F4041" i="2"/>
  <c r="F191" i="2"/>
  <c r="F402" i="2"/>
  <c r="F593" i="2"/>
  <c r="F753" i="2"/>
  <c r="F1093" i="2"/>
  <c r="F1763" i="2"/>
  <c r="F2037" i="2"/>
  <c r="F2639" i="2"/>
  <c r="F2881" i="2"/>
  <c r="F3117" i="2"/>
  <c r="F3359" i="2"/>
  <c r="F3600" i="2"/>
  <c r="F3777" i="2"/>
  <c r="F3931" i="2"/>
  <c r="F4096" i="2"/>
  <c r="F4263" i="2"/>
  <c r="F4404" i="2"/>
  <c r="F4508" i="2"/>
  <c r="F4520" i="2"/>
  <c r="F4544" i="2"/>
  <c r="F4557" i="2"/>
  <c r="F4569" i="2"/>
  <c r="F4576" i="2"/>
  <c r="F4592" i="2"/>
  <c r="F4623" i="2"/>
  <c r="F4635" i="2"/>
  <c r="F4675" i="2"/>
  <c r="F4708" i="2"/>
  <c r="F4721" i="2"/>
  <c r="F4758" i="2"/>
  <c r="F4769" i="2"/>
  <c r="F4792" i="2"/>
  <c r="F4804" i="2"/>
  <c r="F47" i="2"/>
  <c r="F473" i="2"/>
  <c r="F627" i="2"/>
  <c r="F742" i="2"/>
  <c r="F847" i="2"/>
  <c r="F1032" i="2"/>
  <c r="F1205" i="2"/>
  <c r="F1464" i="2"/>
  <c r="F1636" i="2"/>
  <c r="F1796" i="2"/>
  <c r="F1942" i="2"/>
  <c r="F2192" i="2"/>
  <c r="F2318" i="2"/>
  <c r="F2455" i="2"/>
  <c r="F2626" i="2"/>
  <c r="F2712" i="2"/>
  <c r="F2846" i="2"/>
  <c r="F3007" i="2"/>
  <c r="F3165" i="2"/>
  <c r="F3299" i="2"/>
  <c r="F3481" i="2"/>
  <c r="F3538" i="2"/>
  <c r="F4131" i="2"/>
  <c r="F43" i="2"/>
  <c r="F166" i="2"/>
  <c r="F337" i="2"/>
  <c r="F835" i="2"/>
  <c r="F1020" i="2"/>
  <c r="F1206" i="2"/>
  <c r="F1315" i="2"/>
  <c r="F1565" i="2"/>
  <c r="F1728" i="2"/>
  <c r="F1896" i="2"/>
  <c r="F2099" i="2"/>
  <c r="F2291" i="2"/>
  <c r="F2468" i="2"/>
  <c r="F2627" i="2"/>
  <c r="F2777" i="2"/>
  <c r="F2882" i="2"/>
  <c r="F3021" i="2"/>
  <c r="F3155" i="2"/>
  <c r="F3300" i="2"/>
  <c r="F3397" i="2"/>
  <c r="F3853" i="2"/>
  <c r="F4012" i="2"/>
  <c r="F4191" i="2"/>
  <c r="F4466" i="2"/>
  <c r="F4645" i="2"/>
  <c r="F4709" i="2"/>
  <c r="F4793" i="2"/>
  <c r="F4854" i="2"/>
  <c r="F4879" i="2"/>
  <c r="F4905" i="2"/>
  <c r="F32" i="2"/>
  <c r="F73" i="2"/>
  <c r="F87" i="2"/>
  <c r="F102" i="2"/>
  <c r="F125" i="2"/>
  <c r="F145" i="2"/>
  <c r="F167" i="2"/>
  <c r="F194" i="2"/>
  <c r="F228" i="2"/>
  <c r="F246" i="2"/>
  <c r="F265" i="2"/>
  <c r="F278" i="2"/>
  <c r="F301" i="2"/>
  <c r="F314" i="2"/>
  <c r="F338" i="2"/>
  <c r="F349" i="2"/>
  <c r="F392" i="2"/>
  <c r="F442" i="2"/>
  <c r="F475" i="2"/>
  <c r="F509" i="2"/>
  <c r="F529" i="2"/>
  <c r="F561" i="2"/>
  <c r="F595" i="2"/>
  <c r="F606" i="2"/>
  <c r="F629" i="2"/>
  <c r="F664" i="2"/>
  <c r="F676" i="2"/>
  <c r="F700" i="2"/>
  <c r="F712" i="2"/>
  <c r="F744" i="2"/>
  <c r="F756" i="2"/>
  <c r="F781" i="2"/>
  <c r="F803" i="2"/>
  <c r="F837" i="2"/>
  <c r="F875" i="2"/>
  <c r="F888" i="2"/>
  <c r="F913" i="2"/>
  <c r="F925" i="2"/>
  <c r="F940" i="2"/>
  <c r="F1021" i="2"/>
  <c r="F1095" i="2"/>
  <c r="F1110" i="2"/>
  <c r="F1167" i="2"/>
  <c r="F1194" i="2"/>
  <c r="F1207" i="2"/>
  <c r="F1218" i="2"/>
  <c r="F1303" i="2"/>
  <c r="F1316" i="2"/>
  <c r="F1339" i="2"/>
  <c r="F1376" i="2"/>
  <c r="F1398" i="2"/>
  <c r="F1433" i="2"/>
  <c r="F1467" i="2"/>
  <c r="F1505" i="2"/>
  <c r="F1518" i="2"/>
  <c r="F1539" i="2"/>
  <c r="F1567" i="2"/>
  <c r="F1602" i="2"/>
  <c r="F1638" i="2"/>
  <c r="F1663" i="2"/>
  <c r="F1674" i="2"/>
  <c r="F1708" i="2"/>
  <c r="F1729" i="2"/>
  <c r="F1739" i="2"/>
  <c r="F1766" i="2"/>
  <c r="F1776" i="2"/>
  <c r="F1798" i="2"/>
  <c r="F1836" i="2"/>
  <c r="F1870" i="2"/>
  <c r="F1897" i="2"/>
  <c r="F1910" i="2"/>
  <c r="F1968" i="2"/>
  <c r="F1991" i="2"/>
  <c r="F2004" i="2"/>
  <c r="F2028" i="2"/>
  <c r="F2039" i="2"/>
  <c r="F2100" i="2"/>
  <c r="F2112" i="2"/>
  <c r="F2139" i="2"/>
  <c r="F2168" i="2"/>
  <c r="F2194" i="2"/>
  <c r="F2206" i="2"/>
  <c r="F2232" i="2"/>
  <c r="F2244" i="2"/>
  <c r="F2280" i="2"/>
  <c r="F2320" i="2"/>
  <c r="F2330" i="2"/>
  <c r="F2359" i="2"/>
  <c r="F2371" i="2"/>
  <c r="F2398" i="2"/>
  <c r="F2421" i="2"/>
  <c r="F2434" i="2"/>
  <c r="F2457" i="2"/>
  <c r="F2469" i="2"/>
  <c r="F2495" i="2"/>
  <c r="F2531" i="2"/>
  <c r="F2552" i="2"/>
  <c r="F2589" i="2"/>
  <c r="F2604" i="2"/>
  <c r="F2629" i="2"/>
  <c r="F2644" i="2"/>
  <c r="F2669" i="2"/>
  <c r="F2680" i="2"/>
  <c r="F2702" i="2"/>
  <c r="F2714" i="2"/>
  <c r="F2742" i="2"/>
  <c r="F2752" i="2"/>
  <c r="F2778" i="2"/>
  <c r="F2825" i="2"/>
  <c r="F2908" i="2"/>
  <c r="F2922" i="2"/>
  <c r="F2948" i="2"/>
  <c r="F2960" i="2"/>
  <c r="F3009" i="2"/>
  <c r="F3022" i="2"/>
  <c r="F3048" i="2"/>
  <c r="F3084" i="2"/>
  <c r="F3119" i="2"/>
  <c r="F3134" i="2"/>
  <c r="F3157" i="2"/>
  <c r="F3194" i="2"/>
  <c r="F3231" i="2"/>
  <c r="F3246" i="2"/>
  <c r="F3269" i="2"/>
  <c r="F3301" i="2"/>
  <c r="F3325" i="2"/>
  <c r="F3337" i="2"/>
  <c r="F3361" i="2"/>
  <c r="F3387" i="2"/>
  <c r="F3398" i="2"/>
  <c r="F3422" i="2"/>
  <c r="F3459" i="2"/>
  <c r="F3483" i="2"/>
  <c r="F3496" i="2"/>
  <c r="F3506" i="2"/>
  <c r="F3517" i="2"/>
  <c r="F3540" i="2"/>
  <c r="F3571" i="2"/>
  <c r="F3602" i="2"/>
  <c r="F3665" i="2"/>
  <c r="F3757" i="2"/>
  <c r="F3780" i="2"/>
  <c r="F3823" i="2"/>
  <c r="F3836" i="2"/>
  <c r="F3843" i="2"/>
  <c r="F3854" i="2"/>
  <c r="F3895" i="2"/>
  <c r="F3933" i="2"/>
  <c r="F3959" i="2"/>
  <c r="F3972" i="2"/>
  <c r="F3987" i="2"/>
  <c r="F4013" i="2"/>
  <c r="F4051" i="2"/>
  <c r="F4098" i="2"/>
  <c r="F4121" i="2"/>
  <c r="F4133" i="2"/>
  <c r="F4155" i="2"/>
  <c r="F4169" i="2"/>
  <c r="F4192" i="2"/>
  <c r="F4225" i="2"/>
  <c r="F4238" i="2"/>
  <c r="F4266" i="2"/>
  <c r="F4282" i="2"/>
  <c r="F4307" i="2"/>
  <c r="F4343" i="2"/>
  <c r="F4392" i="2"/>
  <c r="F4429" i="2"/>
  <c r="F4467" i="2"/>
  <c r="F4480" i="2"/>
  <c r="F4487" i="2"/>
  <c r="F4510" i="2"/>
  <c r="F4522" i="2"/>
  <c r="F4546" i="2"/>
  <c r="F4559" i="2"/>
  <c r="F4578" i="2"/>
  <c r="F4625" i="2"/>
  <c r="F4636" i="2"/>
  <c r="F4646" i="2"/>
  <c r="F4664" i="2"/>
  <c r="F4677" i="2"/>
  <c r="F4710" i="2"/>
  <c r="F4723" i="2"/>
  <c r="F4735" i="2"/>
  <c r="F4760" i="2"/>
  <c r="F4771" i="2"/>
  <c r="F4782" i="2"/>
  <c r="F4794" i="2"/>
  <c r="F4806" i="2"/>
  <c r="F4824" i="2"/>
  <c r="F4880" i="2"/>
  <c r="F312" i="2"/>
  <c r="F884" i="2"/>
  <c r="F1141" i="2"/>
  <c r="F1349" i="2"/>
  <c r="F2070" i="2"/>
  <c r="F2278" i="2"/>
  <c r="F2550" i="2"/>
  <c r="F2869" i="2"/>
  <c r="F3128" i="2"/>
  <c r="F3432" i="2"/>
  <c r="F4236" i="2"/>
  <c r="F263" i="2"/>
  <c r="F527" i="2"/>
  <c r="F780" i="2"/>
  <c r="F1043" i="2"/>
  <c r="F1479" i="2"/>
  <c r="F1738" i="2"/>
  <c r="F2027" i="2"/>
  <c r="F2231" i="2"/>
  <c r="F2456" i="2"/>
  <c r="F3008" i="2"/>
  <c r="F3230" i="2"/>
  <c r="F3778" i="2"/>
  <c r="F3971" i="2"/>
  <c r="F4097" i="2"/>
  <c r="F4224" i="2"/>
  <c r="F4342" i="2"/>
  <c r="F4479" i="2"/>
  <c r="F74" i="2"/>
  <c r="F113" i="2"/>
  <c r="F126" i="2"/>
  <c r="F156" i="2"/>
  <c r="F168" i="2"/>
  <c r="F195" i="2"/>
  <c r="F229" i="2"/>
  <c r="F247" i="2"/>
  <c r="F266" i="2"/>
  <c r="F302" i="2"/>
  <c r="F339" i="2"/>
  <c r="F351" i="2"/>
  <c r="F368" i="2"/>
  <c r="F393" i="2"/>
  <c r="F415" i="2"/>
  <c r="F443" i="2"/>
  <c r="F476" i="2"/>
  <c r="F530" i="2"/>
  <c r="F541" i="2"/>
  <c r="F562" i="2"/>
  <c r="F573" i="2"/>
  <c r="F596" i="2"/>
  <c r="F630" i="2"/>
  <c r="F701" i="2"/>
  <c r="F713" i="2"/>
  <c r="F745" i="2"/>
  <c r="F782" i="2"/>
  <c r="F793" i="2"/>
  <c r="F815" i="2"/>
  <c r="F838" i="2"/>
  <c r="F850" i="2"/>
  <c r="F876" i="2"/>
  <c r="F914" i="2"/>
  <c r="F927" i="2"/>
  <c r="F942" i="2"/>
  <c r="F1022" i="2"/>
  <c r="F1033" i="2"/>
  <c r="F1096" i="2"/>
  <c r="F1135" i="2"/>
  <c r="F1168" i="2"/>
  <c r="F1195" i="2"/>
  <c r="F1208" i="2"/>
  <c r="F1229" i="2"/>
  <c r="F1241" i="2"/>
  <c r="F1265" i="2"/>
  <c r="F1277" i="2"/>
  <c r="F1304" i="2"/>
  <c r="F1340" i="2"/>
  <c r="F1351" i="2"/>
  <c r="F1378" i="2"/>
  <c r="F1390" i="2"/>
  <c r="F1411" i="2"/>
  <c r="F1468" i="2"/>
  <c r="F1506" i="2"/>
  <c r="F1540" i="2"/>
  <c r="F1568" i="2"/>
  <c r="F1603" i="2"/>
  <c r="F1639" i="2"/>
  <c r="F1664" i="2"/>
  <c r="F1675" i="2"/>
  <c r="F1709" i="2"/>
  <c r="F1730" i="2"/>
  <c r="F1740" i="2"/>
  <c r="F1767" i="2"/>
  <c r="F1799" i="2"/>
  <c r="F1813" i="2"/>
  <c r="F1837" i="2"/>
  <c r="F1848" i="2"/>
  <c r="F1871" i="2"/>
  <c r="F1899" i="2"/>
  <c r="F1947" i="2"/>
  <c r="F1969" i="2"/>
  <c r="F1992" i="2"/>
  <c r="F2005" i="2"/>
  <c r="F2029" i="2"/>
  <c r="F2063" i="2"/>
  <c r="F2075" i="2"/>
  <c r="F2101" i="2"/>
  <c r="F2141" i="2"/>
  <c r="F2151" i="2"/>
  <c r="F2195" i="2"/>
  <c r="F2233" i="2"/>
  <c r="F2245" i="2"/>
  <c r="F2259" i="2"/>
  <c r="F2293" i="2"/>
  <c r="F2321" i="2"/>
  <c r="F2360" i="2"/>
  <c r="F2372" i="2"/>
  <c r="F2399" i="2"/>
  <c r="F2422" i="2"/>
  <c r="F2435" i="2"/>
  <c r="F2458" i="2"/>
  <c r="F2496" i="2"/>
  <c r="F2520" i="2"/>
  <c r="F2532" i="2"/>
  <c r="F2554" i="2"/>
  <c r="F2566" i="2"/>
  <c r="F2590" i="2"/>
  <c r="F2630" i="2"/>
  <c r="F2645" i="2"/>
  <c r="F2670" i="2"/>
  <c r="F2703" i="2"/>
  <c r="F2743" i="2"/>
  <c r="F2779" i="2"/>
  <c r="F2793" i="2"/>
  <c r="F2815" i="2"/>
  <c r="F2836" i="2"/>
  <c r="F2847" i="2"/>
  <c r="F2873" i="2"/>
  <c r="F2909" i="2"/>
  <c r="F2924" i="2"/>
  <c r="F2949" i="2"/>
  <c r="F2971" i="2"/>
  <c r="F2982" i="2"/>
  <c r="F3010" i="2"/>
  <c r="F3025" i="2"/>
  <c r="F3049" i="2"/>
  <c r="F3085" i="2"/>
  <c r="F3096" i="2"/>
  <c r="F3120" i="2"/>
  <c r="F3158" i="2"/>
  <c r="F3169" i="2"/>
  <c r="F3195" i="2"/>
  <c r="F3210" i="2"/>
  <c r="F3232" i="2"/>
  <c r="F3257" i="2"/>
  <c r="F3270" i="2"/>
  <c r="F3291" i="2"/>
  <c r="F3326" i="2"/>
  <c r="F3362" i="2"/>
  <c r="F3388" i="2"/>
  <c r="F3399" i="2"/>
  <c r="F3423" i="2"/>
  <c r="F3448" i="2"/>
  <c r="F3460" i="2"/>
  <c r="F3484" i="2"/>
  <c r="F3507" i="2"/>
  <c r="F3541" i="2"/>
  <c r="F3551" i="2"/>
  <c r="F3613" i="2"/>
  <c r="F3666" i="2"/>
  <c r="F3781" i="2"/>
  <c r="F3795" i="2"/>
  <c r="F3824" i="2"/>
  <c r="F3844" i="2"/>
  <c r="F3856" i="2"/>
  <c r="F3896" i="2"/>
  <c r="F3909" i="2"/>
  <c r="F3934" i="2"/>
  <c r="F3960" i="2"/>
  <c r="F3973" i="2"/>
  <c r="F3990" i="2"/>
  <c r="F4014" i="2"/>
  <c r="F4029" i="2"/>
  <c r="F4052" i="2"/>
  <c r="F4073" i="2"/>
  <c r="F4099" i="2"/>
  <c r="F4122" i="2"/>
  <c r="F4134" i="2"/>
  <c r="F4156" i="2"/>
  <c r="F4180" i="2"/>
  <c r="F4193" i="2"/>
  <c r="F4204" i="2"/>
  <c r="F4226" i="2"/>
  <c r="F4239" i="2"/>
  <c r="F4267" i="2"/>
  <c r="F4271" i="2"/>
  <c r="F4308" i="2"/>
  <c r="F4345" i="2"/>
  <c r="F4356" i="2"/>
  <c r="F4369" i="2"/>
  <c r="F4393" i="2"/>
  <c r="F4430" i="2"/>
  <c r="F4447" i="2"/>
  <c r="F4468" i="2"/>
  <c r="F4511" i="2"/>
  <c r="F4547" i="2"/>
  <c r="F4560" i="2"/>
  <c r="F4579" i="2"/>
  <c r="F4593" i="2"/>
  <c r="F4602" i="2"/>
  <c r="F4627" i="2"/>
  <c r="F4637" i="2"/>
  <c r="F4647" i="2"/>
  <c r="F4665" i="2"/>
  <c r="F4678" i="2"/>
  <c r="F4694" i="2"/>
  <c r="F4712" i="2"/>
  <c r="F4761" i="2"/>
  <c r="F4772" i="2"/>
  <c r="F4783" i="2"/>
  <c r="F4795" i="2"/>
  <c r="F4808" i="2"/>
  <c r="F4881" i="2"/>
  <c r="F226" i="2"/>
  <c r="F508" i="2"/>
  <c r="F662" i="2"/>
  <c r="F811" i="2"/>
  <c r="F1107" i="2"/>
  <c r="F1431" i="2"/>
  <c r="F1612" i="2"/>
  <c r="F2060" i="2"/>
  <c r="F2202" i="2"/>
  <c r="F2357" i="2"/>
  <c r="F2530" i="2"/>
  <c r="F2677" i="2"/>
  <c r="F2906" i="2"/>
  <c r="F3419" i="2"/>
  <c r="F3560" i="2"/>
  <c r="F3811" i="2"/>
  <c r="F4390" i="2"/>
  <c r="F245" i="2"/>
  <c r="F628" i="2"/>
  <c r="F802" i="2"/>
  <c r="F1350" i="2"/>
  <c r="F1466" i="2"/>
  <c r="F2138" i="2"/>
  <c r="F2319" i="2"/>
  <c r="F2551" i="2"/>
  <c r="F2668" i="2"/>
  <c r="F2981" i="2"/>
  <c r="F3268" i="2"/>
  <c r="F3386" i="2"/>
  <c r="F3550" i="2"/>
  <c r="F3842" i="2"/>
  <c r="F3985" i="2"/>
  <c r="F75" i="2"/>
  <c r="F90" i="2"/>
  <c r="F114" i="2"/>
  <c r="F127" i="2"/>
  <c r="F157" i="2"/>
  <c r="F169" i="2"/>
  <c r="F196" i="2"/>
  <c r="F208" i="2"/>
  <c r="F230" i="2"/>
  <c r="F248" i="2"/>
  <c r="F267" i="2"/>
  <c r="F303" i="2"/>
  <c r="F317" i="2"/>
  <c r="F340" i="2"/>
  <c r="F394" i="2"/>
  <c r="F416" i="2"/>
  <c r="F444" i="2"/>
  <c r="F477" i="2"/>
  <c r="F501" i="2"/>
  <c r="F531" i="2"/>
  <c r="F543" i="2"/>
  <c r="F584" i="2"/>
  <c r="F597" i="2"/>
  <c r="F631" i="2"/>
  <c r="F666" i="2"/>
  <c r="F679" i="2"/>
  <c r="F702" i="2"/>
  <c r="F714" i="2"/>
  <c r="F723" i="2"/>
  <c r="F746" i="2"/>
  <c r="F758" i="2"/>
  <c r="F783" i="2"/>
  <c r="F794" i="2"/>
  <c r="F839" i="2"/>
  <c r="F915" i="2"/>
  <c r="F929" i="2"/>
  <c r="F1023" i="2"/>
  <c r="F1074" i="2"/>
  <c r="F1097" i="2"/>
  <c r="F1169" i="2"/>
  <c r="F1196" i="2"/>
  <c r="F1209" i="2"/>
  <c r="F1230" i="2"/>
  <c r="F1242" i="2"/>
  <c r="F1254" i="2"/>
  <c r="F1266" i="2"/>
  <c r="F1305" i="2"/>
  <c r="F1341" i="2"/>
  <c r="F1379" i="2"/>
  <c r="F1391" i="2"/>
  <c r="F1412" i="2"/>
  <c r="F1435" i="2"/>
  <c r="F1469" i="2"/>
  <c r="F1482" i="2"/>
  <c r="F1507" i="2"/>
  <c r="F1520" i="2"/>
  <c r="F1569" i="2"/>
  <c r="F1604" i="2"/>
  <c r="F1627" i="2"/>
  <c r="F1640" i="2"/>
  <c r="F1666" i="2"/>
  <c r="F1710" i="2"/>
  <c r="F1732" i="2"/>
  <c r="F1741" i="2"/>
  <c r="F1768" i="2"/>
  <c r="F1800" i="2"/>
  <c r="F1838" i="2"/>
  <c r="F1859" i="2"/>
  <c r="F1872" i="2"/>
  <c r="F1900" i="2"/>
  <c r="F1932" i="2"/>
  <c r="F1958" i="2"/>
  <c r="F1970" i="2"/>
  <c r="F1993" i="2"/>
  <c r="F2007" i="2"/>
  <c r="F2030" i="2"/>
  <c r="F2064" i="2"/>
  <c r="F2102" i="2"/>
  <c r="F2142" i="2"/>
  <c r="F2152" i="2"/>
  <c r="F2196" i="2"/>
  <c r="F2234" i="2"/>
  <c r="F2246" i="2"/>
  <c r="F2270" i="2"/>
  <c r="F2296" i="2"/>
  <c r="F2322" i="2"/>
  <c r="F2333" i="2"/>
  <c r="F2362" i="2"/>
  <c r="F2375" i="2"/>
  <c r="F2400" i="2"/>
  <c r="F2423" i="2"/>
  <c r="F2438" i="2"/>
  <c r="F2460" i="2"/>
  <c r="F2472" i="2"/>
  <c r="F2497" i="2"/>
  <c r="F2521" i="2"/>
  <c r="F2533" i="2"/>
  <c r="F2555" i="2"/>
  <c r="F2591" i="2"/>
  <c r="F2631" i="2"/>
  <c r="F2671" i="2"/>
  <c r="F2704" i="2"/>
  <c r="F2718" i="2"/>
  <c r="F2744" i="2"/>
  <c r="F2780" i="2"/>
  <c r="F2804" i="2"/>
  <c r="F2837" i="2"/>
  <c r="F2848" i="2"/>
  <c r="F2874" i="2"/>
  <c r="F2885" i="2"/>
  <c r="F2910" i="2"/>
  <c r="F2972" i="2"/>
  <c r="F2983" i="2"/>
  <c r="F3012" i="2"/>
  <c r="F3050" i="2"/>
  <c r="F3086" i="2"/>
  <c r="F3121" i="2"/>
  <c r="F3171" i="2"/>
  <c r="F3196" i="2"/>
  <c r="F3221" i="2"/>
  <c r="F3233" i="2"/>
  <c r="F3258" i="2"/>
  <c r="F3271" i="2"/>
  <c r="F3304" i="2"/>
  <c r="F3327" i="2"/>
  <c r="F3363" i="2"/>
  <c r="F3424" i="2"/>
  <c r="F3449" i="2"/>
  <c r="F3461" i="2"/>
  <c r="F3486" i="2"/>
  <c r="F3542" i="2"/>
  <c r="F3553" i="2"/>
  <c r="F3562" i="2"/>
  <c r="F3605" i="2"/>
  <c r="F3644" i="2"/>
  <c r="F3758" i="2"/>
  <c r="F3782" i="2"/>
  <c r="F3796" i="2"/>
  <c r="F3825" i="2"/>
  <c r="F3845" i="2"/>
  <c r="F3857" i="2"/>
  <c r="F3897" i="2"/>
  <c r="F3911" i="2"/>
  <c r="F3935" i="2"/>
  <c r="F3961" i="2"/>
  <c r="F3974" i="2"/>
  <c r="F3992" i="2"/>
  <c r="F4015" i="2"/>
  <c r="F4053" i="2"/>
  <c r="F4060" i="2"/>
  <c r="F4074" i="2"/>
  <c r="F4087" i="2"/>
  <c r="F4100" i="2"/>
  <c r="F4123" i="2"/>
  <c r="F4135" i="2"/>
  <c r="F4148" i="2"/>
  <c r="F4181" i="2"/>
  <c r="F4205" i="2"/>
  <c r="F4228" i="2"/>
  <c r="F4268" i="2"/>
  <c r="F4272" i="2"/>
  <c r="F4285" i="2"/>
  <c r="F4309" i="2"/>
  <c r="F4346" i="2"/>
  <c r="F4394" i="2"/>
  <c r="F4418" i="2"/>
  <c r="F4431" i="2"/>
  <c r="F4470" i="2"/>
  <c r="F4490" i="2"/>
  <c r="F4549" i="2"/>
  <c r="F4562" i="2"/>
  <c r="F4570" i="2"/>
  <c r="F4580" i="2"/>
  <c r="F4585" i="2"/>
  <c r="F4628" i="2"/>
  <c r="F4638" i="2"/>
  <c r="F4666" i="2"/>
  <c r="F4679" i="2"/>
  <c r="F4713" i="2"/>
  <c r="F4725" i="2"/>
  <c r="F4738" i="2"/>
  <c r="F4762" i="2"/>
  <c r="F4773" i="2"/>
  <c r="F4784" i="2"/>
  <c r="F4796" i="2"/>
  <c r="F4809" i="2"/>
  <c r="F4835" i="2"/>
  <c r="F4863" i="2"/>
  <c r="F42" i="2"/>
  <c r="F910" i="2"/>
  <c r="F1165" i="2"/>
  <c r="F1895" i="2"/>
  <c r="F2220" i="2"/>
  <c r="F2493" i="2"/>
  <c r="F3082" i="2"/>
  <c r="F3323" i="2"/>
  <c r="F4279" i="2"/>
  <c r="F4819" i="2"/>
  <c r="F124" i="2"/>
  <c r="F441" i="2"/>
  <c r="F743" i="2"/>
  <c r="F1239" i="2"/>
  <c r="F2003" i="2"/>
  <c r="F2243" i="2"/>
  <c r="F2713" i="2"/>
  <c r="F3193" i="2"/>
  <c r="F3822" i="2"/>
  <c r="F3948" i="2"/>
  <c r="F4265" i="2"/>
  <c r="F4391" i="2"/>
  <c r="F4509" i="2"/>
  <c r="F4624" i="2"/>
  <c r="F4781" i="2"/>
  <c r="F35" i="2"/>
  <c r="F64" i="2"/>
  <c r="F76" i="2"/>
  <c r="F93" i="2"/>
  <c r="F115" i="2"/>
  <c r="F128" i="2"/>
  <c r="F158" i="2"/>
  <c r="F170" i="2"/>
  <c r="F197" i="2"/>
  <c r="F210" i="2"/>
  <c r="F268" i="2"/>
  <c r="F292" i="2"/>
  <c r="F304" i="2"/>
  <c r="F328" i="2"/>
  <c r="F341" i="2"/>
  <c r="F395" i="2"/>
  <c r="F417" i="2"/>
  <c r="F445" i="2"/>
  <c r="F465" i="2"/>
  <c r="F478" i="2"/>
  <c r="F502" i="2"/>
  <c r="F532" i="2"/>
  <c r="F585" i="2"/>
  <c r="F598" i="2"/>
  <c r="F609" i="2"/>
  <c r="F632" i="2"/>
  <c r="F680" i="2"/>
  <c r="F704" i="2"/>
  <c r="F715" i="2"/>
  <c r="F747" i="2"/>
  <c r="F761" i="2"/>
  <c r="F784" i="2"/>
  <c r="F795" i="2"/>
  <c r="F816" i="2"/>
  <c r="F840" i="2"/>
  <c r="F853" i="2"/>
  <c r="F877" i="2"/>
  <c r="F891" i="2"/>
  <c r="F916" i="2"/>
  <c r="F1025" i="2"/>
  <c r="F1034" i="2"/>
  <c r="F1051" i="2"/>
  <c r="F1085" i="2"/>
  <c r="F1098" i="2"/>
  <c r="F1124" i="2"/>
  <c r="F1136" i="2"/>
  <c r="F1170" i="2"/>
  <c r="F1197" i="2"/>
  <c r="F1210" i="2"/>
  <c r="F1231" i="2"/>
  <c r="F1243" i="2"/>
  <c r="F1267" i="2"/>
  <c r="F1306" i="2"/>
  <c r="F1317" i="2"/>
  <c r="F1343" i="2"/>
  <c r="F1353" i="2"/>
  <c r="F1380" i="2"/>
  <c r="F1392" i="2"/>
  <c r="F1401" i="2"/>
  <c r="F1423" i="2"/>
  <c r="F1436" i="2"/>
  <c r="F1470" i="2"/>
  <c r="F1508" i="2"/>
  <c r="F1541" i="2"/>
  <c r="F1570" i="2"/>
  <c r="F1582" i="2"/>
  <c r="F1605" i="2"/>
  <c r="F1628" i="2"/>
  <c r="F1641" i="2"/>
  <c r="F1667" i="2"/>
  <c r="F1677" i="2"/>
  <c r="F1711" i="2"/>
  <c r="F1733" i="2"/>
  <c r="F1744" i="2"/>
  <c r="F1769" i="2"/>
  <c r="F1801" i="2"/>
  <c r="F1816" i="2"/>
  <c r="F1839" i="2"/>
  <c r="F1860" i="2"/>
  <c r="F1873" i="2"/>
  <c r="F1901" i="2"/>
  <c r="F1921" i="2"/>
  <c r="F1933" i="2"/>
  <c r="F1959" i="2"/>
  <c r="F1971" i="2"/>
  <c r="F1995" i="2"/>
  <c r="F2032" i="2"/>
  <c r="F2042" i="2"/>
  <c r="F2143" i="2"/>
  <c r="F2153" i="2"/>
  <c r="F2174" i="2"/>
  <c r="F2236" i="2"/>
  <c r="F2271" i="2"/>
  <c r="F2282" i="2"/>
  <c r="F2323" i="2"/>
  <c r="F2363" i="2"/>
  <c r="F2376" i="2"/>
  <c r="F2401" i="2"/>
  <c r="F2425" i="2"/>
  <c r="F2439" i="2"/>
  <c r="F2461" i="2"/>
  <c r="F2498" i="2"/>
  <c r="F2522" i="2"/>
  <c r="F2556" i="2"/>
  <c r="F2592" i="2"/>
  <c r="F2606" i="2"/>
  <c r="F2632" i="2"/>
  <c r="F2647" i="2"/>
  <c r="F2672" i="2"/>
  <c r="F2683" i="2"/>
  <c r="F2706" i="2"/>
  <c r="F2719" i="2"/>
  <c r="F2745" i="2"/>
  <c r="F2781" i="2"/>
  <c r="F2805" i="2"/>
  <c r="F2816" i="2"/>
  <c r="F2838" i="2"/>
  <c r="F2849" i="2"/>
  <c r="F2875" i="2"/>
  <c r="F2911" i="2"/>
  <c r="F2973" i="2"/>
  <c r="F3013" i="2"/>
  <c r="F3051" i="2"/>
  <c r="F3087" i="2"/>
  <c r="F3098" i="2"/>
  <c r="F3122" i="2"/>
  <c r="F3159" i="2"/>
  <c r="F3197" i="2"/>
  <c r="F3222" i="2"/>
  <c r="F3234" i="2"/>
  <c r="F3259" i="2"/>
  <c r="F3293" i="2"/>
  <c r="F3328" i="2"/>
  <c r="F3391" i="2"/>
  <c r="F3402" i="2"/>
  <c r="F3425" i="2"/>
  <c r="F3450" i="2"/>
  <c r="F3487" i="2"/>
  <c r="F3510" i="2"/>
  <c r="F3520" i="2"/>
  <c r="F3543" i="2"/>
  <c r="F3554" i="2"/>
  <c r="F3563" i="2"/>
  <c r="F3606" i="2"/>
  <c r="F3655" i="2"/>
  <c r="F3684" i="2"/>
  <c r="F3749" i="2"/>
  <c r="F3783" i="2"/>
  <c r="F3827" i="2"/>
  <c r="F3837" i="2"/>
  <c r="F3858" i="2"/>
  <c r="F3898" i="2"/>
  <c r="F3936" i="2"/>
  <c r="F3962" i="2"/>
  <c r="F4003" i="2"/>
  <c r="F4016" i="2"/>
  <c r="F4054" i="2"/>
  <c r="F4061" i="2"/>
  <c r="F4088" i="2"/>
  <c r="F4101" i="2"/>
  <c r="F4124" i="2"/>
  <c r="F4136" i="2"/>
  <c r="F4159" i="2"/>
  <c r="F4182" i="2"/>
  <c r="F4194" i="2"/>
  <c r="F4229" i="2"/>
  <c r="F4241" i="2"/>
  <c r="F4269" i="2"/>
  <c r="F4273" i="2"/>
  <c r="F4310" i="2"/>
  <c r="F4323" i="2"/>
  <c r="F4347" i="2"/>
  <c r="F4372" i="2"/>
  <c r="F4395" i="2"/>
  <c r="F4419" i="2"/>
  <c r="F4432" i="2"/>
  <c r="F4449" i="2"/>
  <c r="F4471" i="2"/>
  <c r="F4513" i="2"/>
  <c r="F4550" i="2"/>
  <c r="F4564" i="2"/>
  <c r="F4571" i="2"/>
  <c r="F4581" i="2"/>
  <c r="F4586" i="2"/>
  <c r="F4629" i="2"/>
  <c r="F4668" i="2"/>
  <c r="F4681" i="2"/>
  <c r="F4696" i="2"/>
  <c r="F4714" i="2"/>
  <c r="F4728" i="2"/>
  <c r="F4740" i="2"/>
  <c r="F4763" i="2"/>
  <c r="F4774" i="2"/>
  <c r="F4785" i="2"/>
  <c r="F4810" i="2"/>
  <c r="F4836" i="2"/>
  <c r="F4845" i="2"/>
  <c r="F4855" i="2"/>
  <c r="F4929" i="2"/>
  <c r="F84" i="2"/>
  <c r="F262" i="2"/>
  <c r="F454" i="2"/>
  <c r="F923" i="2"/>
  <c r="F1374" i="2"/>
  <c r="F1564" i="2"/>
  <c r="F2002" i="2"/>
  <c r="F2395" i="2"/>
  <c r="F2600" i="2"/>
  <c r="F2749" i="2"/>
  <c r="F3020" i="2"/>
  <c r="F3267" i="2"/>
  <c r="F3892" i="2"/>
  <c r="F4154" i="2"/>
  <c r="F4223" i="2"/>
  <c r="F4341" i="2"/>
  <c r="F4478" i="2"/>
  <c r="F4852" i="2"/>
  <c r="F85" i="2"/>
  <c r="F275" i="2"/>
  <c r="F404" i="2"/>
  <c r="F675" i="2"/>
  <c r="F792" i="2"/>
  <c r="F912" i="2"/>
  <c r="F1071" i="2"/>
  <c r="F1166" i="2"/>
  <c r="F1388" i="2"/>
  <c r="F1504" i="2"/>
  <c r="F1685" i="2"/>
  <c r="F1835" i="2"/>
  <c r="F2038" i="2"/>
  <c r="F2165" i="2"/>
  <c r="F2370" i="2"/>
  <c r="F2563" i="2"/>
  <c r="F3047" i="2"/>
  <c r="F3495" i="2"/>
  <c r="F3601" i="2"/>
  <c r="F3906" i="2"/>
  <c r="F4237" i="2"/>
  <c r="F4444" i="2"/>
  <c r="F4558" i="2"/>
  <c r="F4676" i="2"/>
  <c r="F4759" i="2"/>
  <c r="F4926" i="2"/>
  <c r="F36" i="2"/>
  <c r="F65" i="2"/>
  <c r="F77" i="2"/>
  <c r="F94" i="2"/>
  <c r="F116" i="2"/>
  <c r="F130" i="2"/>
  <c r="F159" i="2"/>
  <c r="F173" i="2"/>
  <c r="F198" i="2"/>
  <c r="F231" i="2"/>
  <c r="F249" i="2"/>
  <c r="F269" i="2"/>
  <c r="F293" i="2"/>
  <c r="F305" i="2"/>
  <c r="F329" i="2"/>
  <c r="F342" i="2"/>
  <c r="F360" i="2"/>
  <c r="F396" i="2"/>
  <c r="F418" i="2"/>
  <c r="F423" i="2"/>
  <c r="F466" i="2"/>
  <c r="F479" i="2"/>
  <c r="F503" i="2"/>
  <c r="F533" i="2"/>
  <c r="F563" i="2"/>
  <c r="F586" i="2"/>
  <c r="F599" i="2"/>
  <c r="F611" i="2"/>
  <c r="F643" i="2"/>
  <c r="F705" i="2"/>
  <c r="F748" i="2"/>
  <c r="F785" i="2"/>
  <c r="F796" i="2"/>
  <c r="F804" i="2"/>
  <c r="F841" i="2"/>
  <c r="F856" i="2"/>
  <c r="F878" i="2"/>
  <c r="F893" i="2"/>
  <c r="F917" i="2"/>
  <c r="F945" i="2"/>
  <c r="F1026" i="2"/>
  <c r="F1035" i="2"/>
  <c r="F1062" i="2"/>
  <c r="F1086" i="2"/>
  <c r="F1099" i="2"/>
  <c r="F1125" i="2"/>
  <c r="F1148" i="2"/>
  <c r="F1171" i="2"/>
  <c r="F1199" i="2"/>
  <c r="F1211" i="2"/>
  <c r="F1232" i="2"/>
  <c r="F1244" i="2"/>
  <c r="F1268" i="2"/>
  <c r="F1308" i="2"/>
  <c r="F1344" i="2"/>
  <c r="F1356" i="2"/>
  <c r="F1381" i="2"/>
  <c r="F1402" i="2"/>
  <c r="F1424" i="2"/>
  <c r="F1437" i="2"/>
  <c r="F1471" i="2"/>
  <c r="F1509" i="2"/>
  <c r="F1542" i="2"/>
  <c r="F1546" i="2"/>
  <c r="F1571" i="2"/>
  <c r="F1629" i="2"/>
  <c r="F1668" i="2"/>
  <c r="F1701" i="2"/>
  <c r="F1734" i="2"/>
  <c r="F1746" i="2"/>
  <c r="F1770" i="2"/>
  <c r="F1779" i="2"/>
  <c r="F1802" i="2"/>
  <c r="F1827" i="2"/>
  <c r="F1840" i="2"/>
  <c r="F1902" i="2"/>
  <c r="F1922" i="2"/>
  <c r="F1934" i="2"/>
  <c r="F1960" i="2"/>
  <c r="F1996" i="2"/>
  <c r="F2010" i="2"/>
  <c r="F2033" i="2"/>
  <c r="F2065" i="2"/>
  <c r="F2091" i="2"/>
  <c r="F2116" i="2"/>
  <c r="F2144" i="2"/>
  <c r="F2155" i="2"/>
  <c r="F2185" i="2"/>
  <c r="F2237" i="2"/>
  <c r="F2272" i="2"/>
  <c r="F2364" i="2"/>
  <c r="F2402" i="2"/>
  <c r="F2426" i="2"/>
  <c r="F2462" i="2"/>
  <c r="F2523" i="2"/>
  <c r="F2557" i="2"/>
  <c r="F2593" i="2"/>
  <c r="F2608" i="2"/>
  <c r="F2633" i="2"/>
  <c r="F2673" i="2"/>
  <c r="F2707" i="2"/>
  <c r="F2746" i="2"/>
  <c r="F2782" i="2"/>
  <c r="F2839" i="2"/>
  <c r="F2876" i="2"/>
  <c r="F2912" i="2"/>
  <c r="F2929" i="2"/>
  <c r="F2974" i="2"/>
  <c r="F2985" i="2"/>
  <c r="F3014" i="2"/>
  <c r="F3052" i="2"/>
  <c r="F3075" i="2"/>
  <c r="F3088" i="2"/>
  <c r="F3123" i="2"/>
  <c r="F3160" i="2"/>
  <c r="F3198" i="2"/>
  <c r="F3223" i="2"/>
  <c r="F3235" i="2"/>
  <c r="F3260" i="2"/>
  <c r="F3274" i="2"/>
  <c r="F3294" i="2"/>
  <c r="F3329" i="2"/>
  <c r="F3342" i="2"/>
  <c r="F3364" i="2"/>
  <c r="F3392" i="2"/>
  <c r="F3426" i="2"/>
  <c r="F3451" i="2"/>
  <c r="F3488" i="2"/>
  <c r="F3511" i="2"/>
  <c r="F3531" i="2"/>
  <c r="F3544" i="2"/>
  <c r="F3555" i="2"/>
  <c r="F3564" i="2"/>
  <c r="F3574" i="2"/>
  <c r="F3607" i="2"/>
  <c r="F3656" i="2"/>
  <c r="F3668" i="2"/>
  <c r="F3750" i="2"/>
  <c r="F3784" i="2"/>
  <c r="F3828" i="2"/>
  <c r="F3846" i="2"/>
  <c r="F3866" i="2"/>
  <c r="F3899" i="2"/>
  <c r="F3914" i="2"/>
  <c r="F3937" i="2"/>
  <c r="F3964" i="2"/>
  <c r="F3977" i="2"/>
  <c r="F4004" i="2"/>
  <c r="F4017" i="2"/>
  <c r="F4042" i="2"/>
  <c r="F4055" i="2"/>
  <c r="F4063" i="2"/>
  <c r="F4076" i="2"/>
  <c r="F4089" i="2"/>
  <c r="F4102" i="2"/>
  <c r="F4126" i="2"/>
  <c r="F4137" i="2"/>
  <c r="F4183" i="2"/>
  <c r="F4195" i="2"/>
  <c r="F4207" i="2"/>
  <c r="F4230" i="2"/>
  <c r="F4244" i="2"/>
  <c r="F4274" i="2"/>
  <c r="F4287" i="2"/>
  <c r="F4311" i="2"/>
  <c r="F4348" i="2"/>
  <c r="F4358" i="2"/>
  <c r="F4383" i="2"/>
  <c r="F4396" i="2"/>
  <c r="F4420" i="2"/>
  <c r="F4439" i="2"/>
  <c r="F4472" i="2"/>
  <c r="F4492" i="2"/>
  <c r="F4514" i="2"/>
  <c r="F4526" i="2"/>
  <c r="F4551" i="2"/>
  <c r="F4565" i="2"/>
  <c r="F4582" i="2"/>
  <c r="F4588" i="2"/>
  <c r="F4605" i="2"/>
  <c r="F4649" i="2"/>
  <c r="F4669" i="2"/>
  <c r="F4715" i="2"/>
  <c r="F4751" i="2"/>
  <c r="F4776" i="2"/>
  <c r="F4786" i="2"/>
  <c r="F4813" i="2"/>
  <c r="F4848" i="2"/>
  <c r="F4900" i="2"/>
  <c r="F4915" i="2"/>
  <c r="F123" i="2"/>
  <c r="F336" i="2"/>
  <c r="F571" i="2"/>
  <c r="F1238" i="2"/>
  <c r="F1387" i="2"/>
  <c r="F1502" i="2"/>
  <c r="F1929" i="2"/>
  <c r="F2109" i="2"/>
  <c r="F2587" i="2"/>
  <c r="F2776" i="2"/>
  <c r="F3154" i="2"/>
  <c r="F3375" i="2"/>
  <c r="F3569" i="2"/>
  <c r="F3791" i="2"/>
  <c r="F4011" i="2"/>
  <c r="F4146" i="2"/>
  <c r="F4304" i="2"/>
  <c r="F227" i="2"/>
  <c r="F391" i="2"/>
  <c r="F560" i="2"/>
  <c r="F1133" i="2"/>
  <c r="F1375" i="2"/>
  <c r="F1601" i="2"/>
  <c r="F1765" i="2"/>
  <c r="F1990" i="2"/>
  <c r="F2701" i="2"/>
  <c r="F2920" i="2"/>
  <c r="F3118" i="2"/>
  <c r="F3505" i="2"/>
  <c r="F3664" i="2"/>
  <c r="F3932" i="2"/>
  <c r="F4059" i="2"/>
  <c r="F4306" i="2"/>
  <c r="F4428" i="2"/>
  <c r="F4521" i="2"/>
  <c r="F4577" i="2"/>
  <c r="F4663" i="2"/>
  <c r="F37" i="2"/>
  <c r="F66" i="2"/>
  <c r="F78" i="2"/>
  <c r="F118" i="2"/>
  <c r="F161" i="2"/>
  <c r="F175" i="2"/>
  <c r="F199" i="2"/>
  <c r="F221" i="2"/>
  <c r="F232" i="2"/>
  <c r="F270" i="2"/>
  <c r="F294" i="2"/>
  <c r="F306" i="2"/>
  <c r="F330" i="2"/>
  <c r="F343" i="2"/>
  <c r="F374" i="2"/>
  <c r="F397" i="2"/>
  <c r="F434" i="2"/>
  <c r="F446" i="2"/>
  <c r="F467" i="2"/>
  <c r="F480" i="2"/>
  <c r="F504" i="2"/>
  <c r="F534" i="2"/>
  <c r="F554" i="2"/>
  <c r="F564" i="2"/>
  <c r="F587" i="2"/>
  <c r="F600" i="2"/>
  <c r="F622" i="2"/>
  <c r="F645" i="2"/>
  <c r="F669" i="2"/>
  <c r="F706" i="2"/>
  <c r="F726" i="2"/>
  <c r="F786" i="2"/>
  <c r="F806" i="2"/>
  <c r="F842" i="2"/>
  <c r="F857" i="2"/>
  <c r="F879" i="2"/>
  <c r="F918" i="2"/>
  <c r="F948" i="2"/>
  <c r="F1027" i="2"/>
  <c r="F1063" i="2"/>
  <c r="F1087" i="2"/>
  <c r="F1100" i="2"/>
  <c r="F1126" i="2"/>
  <c r="F1159" i="2"/>
  <c r="F1172" i="2"/>
  <c r="F1200" i="2"/>
  <c r="F1234" i="2"/>
  <c r="F1309" i="2"/>
  <c r="F1345" i="2"/>
  <c r="F1359" i="2"/>
  <c r="F1382" i="2"/>
  <c r="F1404" i="2"/>
  <c r="F1425" i="2"/>
  <c r="F1438" i="2"/>
  <c r="F1448" i="2"/>
  <c r="F1472" i="2"/>
  <c r="F1485" i="2"/>
  <c r="F1510" i="2"/>
  <c r="F1531" i="2"/>
  <c r="F1548" i="2"/>
  <c r="F1572" i="2"/>
  <c r="F1585" i="2"/>
  <c r="F1630" i="2"/>
  <c r="F1644" i="2"/>
  <c r="F1669" i="2"/>
  <c r="F1680" i="2"/>
  <c r="F1702" i="2"/>
  <c r="F1790" i="2"/>
  <c r="F1803" i="2"/>
  <c r="F1828" i="2"/>
  <c r="F1841" i="2"/>
  <c r="F1862" i="2"/>
  <c r="F1903" i="2"/>
  <c r="F1923" i="2"/>
  <c r="F1961" i="2"/>
  <c r="F1974" i="2"/>
  <c r="F1997" i="2"/>
  <c r="F2011" i="2"/>
  <c r="F2034" i="2"/>
  <c r="F2066" i="2"/>
  <c r="F2092" i="2"/>
  <c r="F2104" i="2"/>
  <c r="F2119" i="2"/>
  <c r="F2145" i="2"/>
  <c r="F2157" i="2"/>
  <c r="F2186" i="2"/>
  <c r="F2198" i="2"/>
  <c r="F2238" i="2"/>
  <c r="F2273" i="2"/>
  <c r="F2283" i="2"/>
  <c r="F2302" i="2"/>
  <c r="F2324" i="2"/>
  <c r="F2337" i="2"/>
  <c r="F2365" i="2"/>
  <c r="F2427" i="2"/>
  <c r="F2463" i="2"/>
  <c r="F2525" i="2"/>
  <c r="F2558" i="2"/>
  <c r="F2571" i="2"/>
  <c r="F2594" i="2"/>
  <c r="F2634" i="2"/>
  <c r="F2708" i="2"/>
  <c r="F2770" i="2"/>
  <c r="F2783" i="2"/>
  <c r="F2807" i="2"/>
  <c r="F2841" i="2"/>
  <c r="F2852" i="2"/>
  <c r="F2877" i="2"/>
  <c r="F2890" i="2"/>
  <c r="F2913" i="2"/>
  <c r="F2940" i="2"/>
  <c r="F2950" i="2"/>
  <c r="F2976" i="2"/>
  <c r="F2988" i="2"/>
  <c r="F3015" i="2"/>
  <c r="F3030" i="2"/>
  <c r="F3053" i="2"/>
  <c r="F3076" i="2"/>
  <c r="F3089" i="2"/>
  <c r="F3101" i="2"/>
  <c r="F3124" i="2"/>
  <c r="F3161" i="2"/>
  <c r="F3176" i="2"/>
  <c r="F3199" i="2"/>
  <c r="F3224" i="2"/>
  <c r="F3236" i="2"/>
  <c r="F3262" i="2"/>
  <c r="F3295" i="2"/>
  <c r="F3330" i="2"/>
  <c r="F3353" i="2"/>
  <c r="F3365" i="2"/>
  <c r="F3393" i="2"/>
  <c r="F3453" i="2"/>
  <c r="F3465" i="2"/>
  <c r="F3489" i="2"/>
  <c r="F3532" i="2"/>
  <c r="F3545" i="2"/>
  <c r="F3565" i="2"/>
  <c r="F3584" i="2"/>
  <c r="F3608" i="2"/>
  <c r="F3657" i="2"/>
  <c r="F3785" i="2"/>
  <c r="F3801" i="2"/>
  <c r="F3829" i="2"/>
  <c r="F3847" i="2"/>
  <c r="F3859" i="2"/>
  <c r="F3878" i="2"/>
  <c r="F3900" i="2"/>
  <c r="F3925" i="2"/>
  <c r="F3938" i="2"/>
  <c r="F3965" i="2"/>
  <c r="F4005" i="2"/>
  <c r="F4018" i="2"/>
  <c r="F4043" i="2"/>
  <c r="F4056" i="2"/>
  <c r="F4065" i="2"/>
  <c r="F4090" i="2"/>
  <c r="F4127" i="2"/>
  <c r="F4138" i="2"/>
  <c r="F4161" i="2"/>
  <c r="F4185" i="2"/>
  <c r="F4196" i="2"/>
  <c r="F4209" i="2"/>
  <c r="F4231" i="2"/>
  <c r="F4246" i="2"/>
  <c r="F4275" i="2"/>
  <c r="F4312" i="2"/>
  <c r="F4349" i="2"/>
  <c r="F4384" i="2"/>
  <c r="F4397" i="2"/>
  <c r="F4421" i="2"/>
  <c r="F4433" i="2"/>
  <c r="F4440" i="2"/>
  <c r="F4473" i="2"/>
  <c r="F4515" i="2"/>
  <c r="F4552" i="2"/>
  <c r="F4583" i="2"/>
  <c r="F4594" i="2"/>
  <c r="F4630" i="2"/>
  <c r="F4670" i="2"/>
  <c r="F4716" i="2"/>
  <c r="F4752" i="2"/>
  <c r="F4764" i="2"/>
  <c r="F4787" i="2"/>
  <c r="F4814" i="2"/>
  <c r="F4837" i="2"/>
  <c r="F4849" i="2"/>
  <c r="F4883" i="2"/>
  <c r="F4901" i="2"/>
  <c r="F4918" i="2"/>
  <c r="F71" i="2"/>
  <c r="F244" i="2"/>
  <c r="F390" i="2"/>
  <c r="F711" i="2"/>
  <c r="F834" i="2"/>
  <c r="F1132" i="2"/>
  <c r="F1327" i="2"/>
  <c r="F1477" i="2"/>
  <c r="F1576" i="2"/>
  <c r="F1673" i="2"/>
  <c r="F1834" i="2"/>
  <c r="F1967" i="2"/>
  <c r="F2137" i="2"/>
  <c r="F2432" i="2"/>
  <c r="F48" i="2"/>
  <c r="F205" i="2"/>
  <c r="F474" i="2"/>
  <c r="F924" i="2"/>
  <c r="F1108" i="2"/>
  <c r="F1252" i="2"/>
  <c r="F1338" i="2"/>
  <c r="F1577" i="2"/>
  <c r="F1797" i="2"/>
  <c r="F2279" i="2"/>
  <c r="F2420" i="2"/>
  <c r="F2588" i="2"/>
  <c r="F2947" i="2"/>
  <c r="F3482" i="2"/>
  <c r="F3894" i="2"/>
  <c r="F4026" i="2"/>
  <c r="F4132" i="2"/>
  <c r="F4484" i="2"/>
  <c r="F38" i="2"/>
  <c r="F67" i="2"/>
  <c r="F79" i="2"/>
  <c r="F95" i="2"/>
  <c r="F119" i="2"/>
  <c r="F132" i="2"/>
  <c r="F162" i="2"/>
  <c r="F200" i="2"/>
  <c r="F222" i="2"/>
  <c r="F233" i="2"/>
  <c r="F271" i="2"/>
  <c r="F295" i="2"/>
  <c r="F307" i="2"/>
  <c r="F331" i="2"/>
  <c r="F344" i="2"/>
  <c r="F385" i="2"/>
  <c r="F398" i="2"/>
  <c r="F435" i="2"/>
  <c r="F468" i="2"/>
  <c r="F481" i="2"/>
  <c r="F506" i="2"/>
  <c r="F535" i="2"/>
  <c r="F555" i="2"/>
  <c r="F565" i="2"/>
  <c r="F589" i="2"/>
  <c r="F601" i="2"/>
  <c r="F623" i="2"/>
  <c r="F634" i="2"/>
  <c r="F648" i="2"/>
  <c r="F670" i="2"/>
  <c r="F707" i="2"/>
  <c r="F737" i="2"/>
  <c r="F749" i="2"/>
  <c r="F787" i="2"/>
  <c r="F797" i="2"/>
  <c r="F818" i="2"/>
  <c r="F843" i="2"/>
  <c r="F859" i="2"/>
  <c r="F880" i="2"/>
  <c r="F919" i="2"/>
  <c r="F932" i="2"/>
  <c r="F1028" i="2"/>
  <c r="F1064" i="2"/>
  <c r="F1088" i="2"/>
  <c r="F1101" i="2"/>
  <c r="F1127" i="2"/>
  <c r="F1137" i="2"/>
  <c r="F1160" i="2"/>
  <c r="F1173" i="2"/>
  <c r="F1201" i="2"/>
  <c r="F1235" i="2"/>
  <c r="F1310" i="2"/>
  <c r="F1346" i="2"/>
  <c r="F1383" i="2"/>
  <c r="F1426" i="2"/>
  <c r="F1439" i="2"/>
  <c r="F1450" i="2"/>
  <c r="F1473" i="2"/>
  <c r="F1511" i="2"/>
  <c r="F1532" i="2"/>
  <c r="F1543" i="2"/>
  <c r="F1596" i="2"/>
  <c r="F1606" i="2"/>
  <c r="F1632" i="2"/>
  <c r="F1670" i="2"/>
  <c r="F1703" i="2"/>
  <c r="F1735" i="2"/>
  <c r="F1749" i="2"/>
  <c r="F1771" i="2"/>
  <c r="F1791" i="2"/>
  <c r="F1804" i="2"/>
  <c r="F1829" i="2"/>
  <c r="F1842" i="2"/>
  <c r="F1864" i="2"/>
  <c r="F1878" i="2"/>
  <c r="F1904" i="2"/>
  <c r="F1924" i="2"/>
  <c r="F1937" i="2"/>
  <c r="F1963" i="2"/>
  <c r="F1998" i="2"/>
  <c r="F2035" i="2"/>
  <c r="F2067" i="2"/>
  <c r="F2093" i="2"/>
  <c r="F2146" i="2"/>
  <c r="F2160" i="2"/>
  <c r="F2187" i="2"/>
  <c r="F2199" i="2"/>
  <c r="F2212" i="2"/>
  <c r="F2239" i="2"/>
  <c r="F2284" i="2"/>
  <c r="F2313" i="2"/>
  <c r="F2340" i="2"/>
  <c r="F2366" i="2"/>
  <c r="F2381" i="2"/>
  <c r="F2403" i="2"/>
  <c r="F2428" i="2"/>
  <c r="F2464" i="2"/>
  <c r="F2488" i="2"/>
  <c r="F2500" i="2"/>
  <c r="F2526" i="2"/>
  <c r="F2582" i="2"/>
  <c r="F2595" i="2"/>
  <c r="F2635" i="2"/>
  <c r="F2652" i="2"/>
  <c r="F2674" i="2"/>
  <c r="F2709" i="2"/>
  <c r="F2771" i="2"/>
  <c r="F2784" i="2"/>
  <c r="F2809" i="2"/>
  <c r="F2842" i="2"/>
  <c r="F2878" i="2"/>
  <c r="F2901" i="2"/>
  <c r="F2914" i="2"/>
  <c r="F2941" i="2"/>
  <c r="F2951" i="2"/>
  <c r="F2977" i="2"/>
  <c r="F3016" i="2"/>
  <c r="F3041" i="2"/>
  <c r="F3054" i="2"/>
  <c r="F3077" i="2"/>
  <c r="F3090" i="2"/>
  <c r="F3112" i="2"/>
  <c r="F3125" i="2"/>
  <c r="F3187" i="2"/>
  <c r="F3200" i="2"/>
  <c r="F3238" i="2"/>
  <c r="F3263" i="2"/>
  <c r="F3296" i="2"/>
  <c r="F3331" i="2"/>
  <c r="F3354" i="2"/>
  <c r="F3366" i="2"/>
  <c r="F3394" i="2"/>
  <c r="F3427" i="2"/>
  <c r="F3454" i="2"/>
  <c r="F3490" i="2"/>
  <c r="F3500" i="2"/>
  <c r="F3533" i="2"/>
  <c r="F3546" i="2"/>
  <c r="F3556" i="2"/>
  <c r="F3585" i="2"/>
  <c r="F3609" i="2"/>
  <c r="F3658" i="2"/>
  <c r="F3669" i="2"/>
  <c r="F3708" i="2"/>
  <c r="F3730" i="2"/>
  <c r="F3752" i="2"/>
  <c r="F3787" i="2"/>
  <c r="F3803" i="2"/>
  <c r="F3830" i="2"/>
  <c r="F3839" i="2"/>
  <c r="F3860" i="2"/>
  <c r="F3926" i="2"/>
  <c r="F3939" i="2"/>
  <c r="F3966" i="2"/>
  <c r="F3980" i="2"/>
  <c r="F4006" i="2"/>
  <c r="F4019" i="2"/>
  <c r="F4045" i="2"/>
  <c r="F4057" i="2"/>
  <c r="F4092" i="2"/>
  <c r="F4105" i="2"/>
  <c r="F4128" i="2"/>
  <c r="F4140" i="2"/>
  <c r="F4186" i="2"/>
  <c r="F4198" i="2"/>
  <c r="F4232" i="2"/>
  <c r="F4249" i="2"/>
  <c r="F4277" i="2"/>
  <c r="F4313" i="2"/>
  <c r="F4350" i="2"/>
  <c r="F4385" i="2"/>
  <c r="F4398" i="2"/>
  <c r="F4423" i="2"/>
  <c r="F4434" i="2"/>
  <c r="F4474" i="2"/>
  <c r="F4516" i="2"/>
  <c r="F4528" i="2"/>
  <c r="F4553" i="2"/>
  <c r="F4595" i="2"/>
  <c r="F4631" i="2"/>
  <c r="F4640" i="2"/>
  <c r="F4671" i="2"/>
  <c r="F4683" i="2"/>
  <c r="F4717" i="2"/>
  <c r="F4753" i="2"/>
  <c r="F4765" i="2"/>
  <c r="F4778" i="2"/>
  <c r="F4788" i="2"/>
  <c r="F4798" i="2"/>
  <c r="F4850" i="2"/>
  <c r="F4886" i="2"/>
  <c r="F4902" i="2"/>
  <c r="F4920" i="2"/>
  <c r="F204" i="2"/>
  <c r="F719" i="2"/>
  <c r="F873" i="2"/>
  <c r="F1042" i="2"/>
  <c r="F1661" i="2"/>
  <c r="F1907" i="2"/>
  <c r="F2150" i="2"/>
  <c r="F2562" i="2"/>
  <c r="F2690" i="2"/>
  <c r="F2919" i="2"/>
  <c r="F3046" i="2"/>
  <c r="F3192" i="2"/>
  <c r="F3288" i="2"/>
  <c r="F3494" i="2"/>
  <c r="F3612" i="2"/>
  <c r="F3841" i="2"/>
  <c r="F3905" i="2"/>
  <c r="F4070" i="2"/>
  <c r="F4317" i="2"/>
  <c r="F4465" i="2"/>
  <c r="F4890" i="2"/>
  <c r="F366" i="2"/>
  <c r="F885" i="2"/>
  <c r="F1292" i="2"/>
  <c r="F1432" i="2"/>
  <c r="F1707" i="2"/>
  <c r="F1930" i="2"/>
  <c r="F2397" i="2"/>
  <c r="F2641" i="2"/>
  <c r="F3093" i="2"/>
  <c r="F3360" i="2"/>
  <c r="F3561" i="2"/>
  <c r="F4281" i="2"/>
  <c r="F27" i="2"/>
  <c r="F39" i="2"/>
  <c r="F80" i="2"/>
  <c r="F120" i="2"/>
  <c r="F135" i="2"/>
  <c r="F163" i="2"/>
  <c r="F178" i="2"/>
  <c r="F201" i="2"/>
  <c r="F223" i="2"/>
  <c r="F272" i="2"/>
  <c r="F308" i="2"/>
  <c r="F333" i="2"/>
  <c r="F345" i="2"/>
  <c r="F354" i="2"/>
  <c r="F386" i="2"/>
  <c r="F399" i="2"/>
  <c r="F436" i="2"/>
  <c r="F448" i="2"/>
  <c r="F470" i="2"/>
  <c r="F482" i="2"/>
  <c r="F507" i="2"/>
  <c r="F536" i="2"/>
  <c r="F556" i="2"/>
  <c r="F566" i="2"/>
  <c r="F590" i="2"/>
  <c r="F624" i="2"/>
  <c r="F635" i="2"/>
  <c r="F708" i="2"/>
  <c r="F738" i="2"/>
  <c r="F750" i="2"/>
  <c r="F788" i="2"/>
  <c r="F809" i="2"/>
  <c r="F821" i="2"/>
  <c r="F844" i="2"/>
  <c r="F870" i="2"/>
  <c r="F881" i="2"/>
  <c r="F907" i="2"/>
  <c r="F935" i="2"/>
  <c r="F1029" i="2"/>
  <c r="F1038" i="2"/>
  <c r="F1065" i="2"/>
  <c r="F1090" i="2"/>
  <c r="F1102" i="2"/>
  <c r="F1161" i="2"/>
  <c r="F1174" i="2"/>
  <c r="F1202" i="2"/>
  <c r="F1214" i="2"/>
  <c r="F1246" i="2"/>
  <c r="F1347" i="2"/>
  <c r="F1384" i="2"/>
  <c r="F1406" i="2"/>
  <c r="F1428" i="2"/>
  <c r="F1461" i="2"/>
  <c r="F1474" i="2"/>
  <c r="F1499" i="2"/>
  <c r="F1533" i="2"/>
  <c r="F1551" i="2"/>
  <c r="F1597" i="2"/>
  <c r="F1607" i="2"/>
  <c r="F1633" i="2"/>
  <c r="F1646" i="2"/>
  <c r="F1671" i="2"/>
  <c r="F1704" i="2"/>
  <c r="F1716" i="2"/>
  <c r="F1736" i="2"/>
  <c r="F1760" i="2"/>
  <c r="F1792" i="2"/>
  <c r="F1830" i="2"/>
  <c r="F1865" i="2"/>
  <c r="F1905" i="2"/>
  <c r="F1926" i="2"/>
  <c r="F1964" i="2"/>
  <c r="F1999" i="2"/>
  <c r="F2036" i="2"/>
  <c r="F2094" i="2"/>
  <c r="F2105" i="2"/>
  <c r="F2147" i="2"/>
  <c r="F2161" i="2"/>
  <c r="F2188" i="2"/>
  <c r="F2215" i="2"/>
  <c r="F2240" i="2"/>
  <c r="F2251" i="2"/>
  <c r="F2275" i="2"/>
  <c r="F2314" i="2"/>
  <c r="F2325" i="2"/>
  <c r="F2367" i="2"/>
  <c r="F2392" i="2"/>
  <c r="F2429" i="2"/>
  <c r="F2489" i="2"/>
  <c r="F2501" i="2"/>
  <c r="F2527" i="2"/>
  <c r="F2559" i="2"/>
  <c r="F2583" i="2"/>
  <c r="F2596" i="2"/>
  <c r="F2613" i="2"/>
  <c r="F2636" i="2"/>
  <c r="F2663" i="2"/>
  <c r="F2675" i="2"/>
  <c r="F2685" i="2"/>
  <c r="F2710" i="2"/>
  <c r="F2736" i="2"/>
  <c r="F2772" i="2"/>
  <c r="F2785" i="2"/>
  <c r="F2810" i="2"/>
  <c r="F2820" i="2"/>
  <c r="F2843" i="2"/>
  <c r="F2879" i="2"/>
  <c r="F2902" i="2"/>
  <c r="F2915" i="2"/>
  <c r="F2942" i="2"/>
  <c r="F2978" i="2"/>
  <c r="F3017" i="2"/>
  <c r="F3042" i="2"/>
  <c r="F3055" i="2"/>
  <c r="F3078" i="2"/>
  <c r="F3113" i="2"/>
  <c r="F3162" i="2"/>
  <c r="F3188" i="2"/>
  <c r="F3201" i="2"/>
  <c r="F3226" i="2"/>
  <c r="F3264" i="2"/>
  <c r="F3297" i="2"/>
  <c r="F3320" i="2"/>
  <c r="F3355" i="2"/>
  <c r="F3367" i="2"/>
  <c r="F3395" i="2"/>
  <c r="F3416" i="2"/>
  <c r="F3428" i="2"/>
  <c r="F3455" i="2"/>
  <c r="F3491" i="2"/>
  <c r="F3501" i="2"/>
  <c r="F3534" i="2"/>
  <c r="F3610" i="2"/>
  <c r="F3660" i="2"/>
  <c r="F3670" i="2"/>
  <c r="F3719" i="2"/>
  <c r="F3753" i="2"/>
  <c r="F3788" i="2"/>
  <c r="F3831" i="2"/>
  <c r="F3861" i="2"/>
  <c r="F3889" i="2"/>
  <c r="F3902" i="2"/>
  <c r="F3940" i="2"/>
  <c r="F3967" i="2"/>
  <c r="F4008" i="2"/>
  <c r="F4021" i="2"/>
  <c r="F4046" i="2"/>
  <c r="F4093" i="2"/>
  <c r="F4142" i="2"/>
  <c r="F4149" i="2"/>
  <c r="F4187" i="2"/>
  <c r="F4201" i="2"/>
  <c r="F4233" i="2"/>
  <c r="F4260" i="2"/>
  <c r="F4301" i="2"/>
  <c r="F4314" i="2"/>
  <c r="F4351" i="2"/>
  <c r="F4361" i="2"/>
  <c r="F4386" i="2"/>
  <c r="F4399" i="2"/>
  <c r="F4424" i="2"/>
  <c r="F4435" i="2"/>
  <c r="F4452" i="2"/>
  <c r="F4475" i="2"/>
  <c r="F4495" i="2"/>
  <c r="F4517" i="2"/>
  <c r="F4554" i="2"/>
  <c r="F4567" i="2"/>
  <c r="F4573" i="2"/>
  <c r="F4597" i="2"/>
  <c r="F4608" i="2"/>
  <c r="F4632" i="2"/>
  <c r="F4642" i="2"/>
  <c r="F4672" i="2"/>
  <c r="F4718" i="2"/>
  <c r="F4754" i="2"/>
  <c r="F4766" i="2"/>
  <c r="F4789" i="2"/>
  <c r="F4799" i="2"/>
  <c r="F4816" i="2"/>
  <c r="F4866" i="2"/>
  <c r="F4887" i="2"/>
  <c r="F4923" i="2"/>
  <c r="F274" i="2"/>
  <c r="F779" i="2"/>
  <c r="F1249" i="2"/>
  <c r="F1979" i="2"/>
  <c r="F2242" i="2"/>
  <c r="F2467" i="2"/>
  <c r="F2739" i="2"/>
  <c r="F2946" i="2"/>
  <c r="F3205" i="2"/>
  <c r="F3834" i="2"/>
  <c r="F3970" i="2"/>
  <c r="F4190" i="2"/>
  <c r="F4354" i="2"/>
  <c r="F4483" i="2"/>
  <c r="F4860" i="2"/>
  <c r="F72" i="2"/>
  <c r="F300" i="2"/>
  <c r="F420" i="2"/>
  <c r="F594" i="2"/>
  <c r="F699" i="2"/>
  <c r="F1396" i="2"/>
  <c r="F1637" i="2"/>
  <c r="F1810" i="2"/>
  <c r="F2071" i="2"/>
  <c r="F2193" i="2"/>
  <c r="F2329" i="2"/>
  <c r="F3083" i="2"/>
  <c r="F3539" i="2"/>
  <c r="F3872" i="2"/>
  <c r="F4050" i="2"/>
  <c r="F4545" i="2"/>
  <c r="F4691" i="2"/>
  <c r="F4722" i="2"/>
  <c r="F4805" i="2"/>
  <c r="F69" i="2"/>
  <c r="F81" i="2"/>
  <c r="F121" i="2"/>
  <c r="F138" i="2"/>
  <c r="F164" i="2"/>
  <c r="F189" i="2"/>
  <c r="F202" i="2"/>
  <c r="F260" i="2"/>
  <c r="F273" i="2"/>
  <c r="F297" i="2"/>
  <c r="F309" i="2"/>
  <c r="F334" i="2"/>
  <c r="F346" i="2"/>
  <c r="F437" i="2"/>
  <c r="F449" i="2"/>
  <c r="F471" i="2"/>
  <c r="F524" i="2"/>
  <c r="F537" i="2"/>
  <c r="F558" i="2"/>
  <c r="F591" i="2"/>
  <c r="F625" i="2"/>
  <c r="F650" i="2"/>
  <c r="F672" i="2"/>
  <c r="F709" i="2"/>
  <c r="F739" i="2"/>
  <c r="F751" i="2"/>
  <c r="F777" i="2"/>
  <c r="F790" i="2"/>
  <c r="F799" i="2"/>
  <c r="F810" i="2"/>
  <c r="F832" i="2"/>
  <c r="F845" i="2"/>
  <c r="F871" i="2"/>
  <c r="F882" i="2"/>
  <c r="F908" i="2"/>
  <c r="F921" i="2"/>
  <c r="F936" i="2"/>
  <c r="F952" i="2"/>
  <c r="F1030" i="2"/>
  <c r="F1067" i="2"/>
  <c r="F1091" i="2"/>
  <c r="F1130" i="2"/>
  <c r="F1162" i="2"/>
  <c r="F1203" i="2"/>
  <c r="F1215" i="2"/>
  <c r="F1236" i="2"/>
  <c r="F1312" i="2"/>
  <c r="F1348" i="2"/>
  <c r="F1362" i="2"/>
  <c r="F1385" i="2"/>
  <c r="F1429" i="2"/>
  <c r="F1462" i="2"/>
  <c r="F1475" i="2"/>
  <c r="F1488" i="2"/>
  <c r="F1500" i="2"/>
  <c r="F1512" i="2"/>
  <c r="F1534" i="2"/>
  <c r="F1562" i="2"/>
  <c r="F1598" i="2"/>
  <c r="F1608" i="2"/>
  <c r="F1634" i="2"/>
  <c r="F1682" i="2"/>
  <c r="F1705" i="2"/>
  <c r="F1737" i="2"/>
  <c r="F1761" i="2"/>
  <c r="F1772" i="2"/>
  <c r="F1793" i="2"/>
  <c r="F1806" i="2"/>
  <c r="F1832" i="2"/>
  <c r="F1845" i="2"/>
  <c r="F1866" i="2"/>
  <c r="F1906" i="2"/>
  <c r="F1927" i="2"/>
  <c r="F1965" i="2"/>
  <c r="F2000" i="2"/>
  <c r="F2058" i="2"/>
  <c r="F2068" i="2"/>
  <c r="F2106" i="2"/>
  <c r="F2125" i="2"/>
  <c r="F2200" i="2"/>
  <c r="F2241" i="2"/>
  <c r="F2276" i="2"/>
  <c r="F2315" i="2"/>
  <c r="F2326" i="2"/>
  <c r="F2368" i="2"/>
  <c r="F2393" i="2"/>
  <c r="F2406" i="2"/>
  <c r="F2430" i="2"/>
  <c r="F2465" i="2"/>
  <c r="F2490" i="2"/>
  <c r="F2528" i="2"/>
  <c r="F2560" i="2"/>
  <c r="F2584" i="2"/>
  <c r="F2597" i="2"/>
  <c r="F2624" i="2"/>
  <c r="F2637" i="2"/>
  <c r="F2664" i="2"/>
  <c r="F2711" i="2"/>
  <c r="F2737" i="2"/>
  <c r="F2747" i="2"/>
  <c r="F2773" i="2"/>
  <c r="F2811" i="2"/>
  <c r="F2844" i="2"/>
  <c r="F2857" i="2"/>
  <c r="F2903" i="2"/>
  <c r="F2943" i="2"/>
  <c r="F2954" i="2"/>
  <c r="F2979" i="2"/>
  <c r="F3018" i="2"/>
  <c r="F3043" i="2"/>
  <c r="F3056" i="2"/>
  <c r="F3080" i="2"/>
  <c r="F3091" i="2"/>
  <c r="F3126" i="2"/>
  <c r="F3152" i="2"/>
  <c r="F3163" i="2"/>
  <c r="F3189" i="2"/>
  <c r="F3202" i="2"/>
  <c r="F3227" i="2"/>
  <c r="F3241" i="2"/>
  <c r="F3265" i="2"/>
  <c r="F3321" i="2"/>
  <c r="F3332" i="2"/>
  <c r="F3356" i="2"/>
  <c r="F3370" i="2"/>
  <c r="F3396" i="2"/>
  <c r="F3417" i="2"/>
  <c r="F3429" i="2"/>
  <c r="F3456" i="2"/>
  <c r="F3492" i="2"/>
  <c r="F3502" i="2"/>
  <c r="F3515" i="2"/>
  <c r="F3536" i="2"/>
  <c r="F3548" i="2"/>
  <c r="F3587" i="2"/>
  <c r="F3661" i="2"/>
  <c r="F3720" i="2"/>
  <c r="F3754" i="2"/>
  <c r="F3775" i="2"/>
  <c r="F3789" i="2"/>
  <c r="F3832" i="2"/>
  <c r="F3869" i="2"/>
  <c r="F3890" i="2"/>
  <c r="F3903" i="2"/>
  <c r="F3928" i="2"/>
  <c r="F3941" i="2"/>
  <c r="F3968" i="2"/>
  <c r="F4009" i="2"/>
  <c r="F4024" i="2"/>
  <c r="F4047" i="2"/>
  <c r="F4068" i="2"/>
  <c r="F4094" i="2"/>
  <c r="F4129" i="2"/>
  <c r="F4143" i="2"/>
  <c r="F4151" i="2"/>
  <c r="F4164" i="2"/>
  <c r="F4188" i="2"/>
  <c r="F4234" i="2"/>
  <c r="F4261" i="2"/>
  <c r="F4278" i="2"/>
  <c r="F4302" i="2"/>
  <c r="F4315" i="2"/>
  <c r="F4352" i="2"/>
  <c r="F4388" i="2"/>
  <c r="F4425" i="2"/>
  <c r="F4476" i="2"/>
  <c r="F4518" i="2"/>
  <c r="F4555" i="2"/>
  <c r="F4574" i="2"/>
  <c r="F4598" i="2"/>
  <c r="F4611" i="2"/>
  <c r="F4633" i="2"/>
  <c r="F4733" i="2"/>
  <c r="F4756" i="2"/>
  <c r="F4767" i="2"/>
  <c r="F4779" i="2"/>
  <c r="F4790" i="2"/>
  <c r="F4801" i="2"/>
  <c r="F4841" i="2"/>
  <c r="F4851" i="2"/>
  <c r="F4888" i="2"/>
  <c r="F50" i="2"/>
  <c r="F299" i="2"/>
  <c r="F440" i="2"/>
  <c r="F526" i="2"/>
  <c r="F674" i="2"/>
  <c r="F801" i="2"/>
  <c r="F1314" i="2"/>
  <c r="F1537" i="2"/>
  <c r="F1727" i="2"/>
  <c r="F1868" i="2"/>
  <c r="F2016" i="2"/>
  <c r="F2098" i="2"/>
  <c r="F2666" i="2"/>
  <c r="F2813" i="2"/>
  <c r="F3229" i="2"/>
  <c r="F3334" i="2"/>
  <c r="F3504" i="2"/>
  <c r="F3663" i="2"/>
  <c r="F3756" i="2"/>
  <c r="F3863" i="2"/>
  <c r="F4049" i="2"/>
  <c r="F4427" i="2"/>
  <c r="F4878" i="2"/>
  <c r="F31" i="2"/>
  <c r="F192" i="2"/>
  <c r="F487" i="2"/>
  <c r="F812" i="2"/>
  <c r="F1409" i="2"/>
  <c r="F1662" i="2"/>
  <c r="F1869" i="2"/>
  <c r="F2204" i="2"/>
  <c r="F2358" i="2"/>
  <c r="F2494" i="2"/>
  <c r="F2603" i="2"/>
  <c r="F2741" i="2"/>
  <c r="F2870" i="2"/>
  <c r="F3061" i="2"/>
  <c r="F3166" i="2"/>
  <c r="F3289" i="2"/>
  <c r="F3421" i="2"/>
  <c r="F3835" i="2"/>
  <c r="F4147" i="2"/>
  <c r="F28" i="2"/>
  <c r="F40" i="2"/>
  <c r="F29" i="2"/>
  <c r="F70" i="2"/>
  <c r="F82" i="2"/>
  <c r="F99" i="2"/>
  <c r="F122" i="2"/>
  <c r="F140" i="2"/>
  <c r="F165" i="2"/>
  <c r="F190" i="2"/>
  <c r="F203" i="2"/>
  <c r="F225" i="2"/>
  <c r="F261" i="2"/>
  <c r="F298" i="2"/>
  <c r="F335" i="2"/>
  <c r="F347" i="2"/>
  <c r="F357" i="2"/>
  <c r="F389" i="2"/>
  <c r="F439" i="2"/>
  <c r="F451" i="2"/>
  <c r="F472" i="2"/>
  <c r="F485" i="2"/>
  <c r="F525" i="2"/>
  <c r="F538" i="2"/>
  <c r="F559" i="2"/>
  <c r="F568" i="2"/>
  <c r="F592" i="2"/>
  <c r="F604" i="2"/>
  <c r="F637" i="2"/>
  <c r="F661" i="2"/>
  <c r="F710" i="2"/>
  <c r="F740" i="2"/>
  <c r="F752" i="2"/>
  <c r="F778" i="2"/>
  <c r="F800" i="2"/>
  <c r="F833" i="2"/>
  <c r="F846" i="2"/>
  <c r="F872" i="2"/>
  <c r="F883" i="2"/>
  <c r="F909" i="2"/>
  <c r="F922" i="2"/>
  <c r="F1031" i="2"/>
  <c r="F1041" i="2"/>
  <c r="F1068" i="2"/>
  <c r="F1092" i="2"/>
  <c r="F1104" i="2"/>
  <c r="F1131" i="2"/>
  <c r="F1164" i="2"/>
  <c r="F1177" i="2"/>
  <c r="F1204" i="2"/>
  <c r="F1237" i="2"/>
  <c r="F1287" i="2"/>
  <c r="F1313" i="2"/>
  <c r="F1373" i="2"/>
  <c r="F1386" i="2"/>
  <c r="F1430" i="2"/>
  <c r="F1463" i="2"/>
  <c r="F1476" i="2"/>
  <c r="F1501" i="2"/>
  <c r="F1514" i="2"/>
  <c r="F1536" i="2"/>
  <c r="F1563" i="2"/>
  <c r="F1575" i="2"/>
  <c r="F1599" i="2"/>
  <c r="F1609" i="2"/>
  <c r="F1635" i="2"/>
  <c r="F1649" i="2"/>
  <c r="F1672" i="2"/>
  <c r="F1706" i="2"/>
  <c r="F1762" i="2"/>
  <c r="F1773" i="2"/>
  <c r="F1795" i="2"/>
  <c r="F1809" i="2"/>
  <c r="F1833" i="2"/>
  <c r="F1867" i="2"/>
  <c r="F1894" i="2"/>
  <c r="F1928" i="2"/>
  <c r="F1966" i="2"/>
  <c r="F2001" i="2"/>
  <c r="F2059" i="2"/>
  <c r="F2069" i="2"/>
  <c r="F2097" i="2"/>
  <c r="F2107" i="2"/>
  <c r="F2136" i="2"/>
  <c r="F2149" i="2"/>
  <c r="F2191" i="2"/>
  <c r="F2201" i="2"/>
  <c r="F2253" i="2"/>
  <c r="F2277" i="2"/>
  <c r="F2287" i="2"/>
  <c r="F2316" i="2"/>
  <c r="F2327" i="2"/>
  <c r="F2369" i="2"/>
  <c r="F2394" i="2"/>
  <c r="F2431" i="2"/>
  <c r="F2444" i="2"/>
  <c r="F2466" i="2"/>
  <c r="F2491" i="2"/>
  <c r="F2504" i="2"/>
  <c r="F2529" i="2"/>
  <c r="F2549" i="2"/>
  <c r="F2561" i="2"/>
  <c r="F2585" i="2"/>
  <c r="F2598" i="2"/>
  <c r="F2625" i="2"/>
  <c r="F2638" i="2"/>
  <c r="F2665" i="2"/>
  <c r="F2676" i="2"/>
  <c r="F2738" i="2"/>
  <c r="F2748" i="2"/>
  <c r="F2775" i="2"/>
  <c r="F2788" i="2"/>
  <c r="F2812" i="2"/>
  <c r="F2845" i="2"/>
  <c r="F2868" i="2"/>
  <c r="F2904" i="2"/>
  <c r="F2945" i="2"/>
  <c r="F2955" i="2"/>
  <c r="F2980" i="2"/>
  <c r="F3019" i="2"/>
  <c r="F3044" i="2"/>
  <c r="F3081" i="2"/>
  <c r="F3115" i="2"/>
  <c r="F3127" i="2"/>
  <c r="F3153" i="2"/>
  <c r="F3164" i="2"/>
  <c r="F3190" i="2"/>
  <c r="F3228" i="2"/>
  <c r="F3266" i="2"/>
  <c r="F3333" i="2"/>
  <c r="F3358" i="2"/>
  <c r="F3418" i="2"/>
  <c r="F3457" i="2"/>
  <c r="F3470" i="2"/>
  <c r="F3493" i="2"/>
  <c r="F3503" i="2"/>
  <c r="F3537" i="2"/>
  <c r="F3549" i="2"/>
  <c r="F3559" i="2"/>
  <c r="F3568" i="2"/>
  <c r="F3599" i="2"/>
  <c r="F3662" i="2"/>
  <c r="F3721" i="2"/>
  <c r="F3731" i="2"/>
  <c r="F3755" i="2"/>
  <c r="F3776" i="2"/>
  <c r="F3790" i="2"/>
  <c r="F3833" i="2"/>
  <c r="F3850" i="2"/>
  <c r="F3862" i="2"/>
  <c r="F3870" i="2"/>
  <c r="F3891" i="2"/>
  <c r="F3904" i="2"/>
  <c r="F3930" i="2"/>
  <c r="F3944" i="2"/>
  <c r="F3969" i="2"/>
  <c r="F3983" i="2"/>
  <c r="F4010" i="2"/>
  <c r="F4048" i="2"/>
  <c r="F4095" i="2"/>
  <c r="F4107" i="2"/>
  <c r="F4130" i="2"/>
  <c r="F4144" i="2"/>
  <c r="F4167" i="2"/>
  <c r="F4189" i="2"/>
  <c r="F4212" i="2"/>
  <c r="F4303" i="2"/>
  <c r="F4316" i="2"/>
  <c r="F4340" i="2"/>
  <c r="F4353" i="2"/>
  <c r="F4364" i="2"/>
  <c r="F4389" i="2"/>
  <c r="F4402" i="2"/>
  <c r="F4426" i="2"/>
  <c r="F4443" i="2"/>
  <c r="F4454" i="2"/>
  <c r="F4477" i="2"/>
  <c r="F4519" i="2"/>
  <c r="F4556" i="2"/>
  <c r="F4568" i="2"/>
  <c r="F4575" i="2"/>
  <c r="F4599" i="2"/>
  <c r="F4622" i="2"/>
  <c r="F4634" i="2"/>
  <c r="F4652" i="2"/>
  <c r="F4674" i="2"/>
  <c r="F4689" i="2"/>
  <c r="F4707" i="2"/>
  <c r="F4720" i="2"/>
  <c r="F4757" i="2"/>
  <c r="F4768" i="2"/>
  <c r="F4780" i="2"/>
  <c r="F4791" i="2"/>
  <c r="F4868" i="2"/>
  <c r="F4889" i="2"/>
  <c r="F4925" i="2"/>
  <c r="F684" i="2" l="1"/>
  <c r="D207" i="4" l="1"/>
  <c r="D257" i="4"/>
  <c r="C4825" i="2"/>
  <c r="C4927" i="2"/>
  <c r="C4922" i="2"/>
  <c r="C4921" i="2" s="1"/>
  <c r="C4919" i="2"/>
  <c r="C4917" i="2"/>
  <c r="C4914" i="2"/>
  <c r="C4913" i="2" s="1"/>
  <c r="C4904" i="2"/>
  <c r="C4899" i="2"/>
  <c r="C4885" i="2"/>
  <c r="C4882" i="2"/>
  <c r="C4877" i="2"/>
  <c r="C4865" i="2"/>
  <c r="C4862" i="2"/>
  <c r="C4853" i="2"/>
  <c r="C4847" i="2"/>
  <c r="C4844" i="2"/>
  <c r="C4842" i="2"/>
  <c r="C4834" i="2"/>
  <c r="C4818" i="2"/>
  <c r="C4817" i="2" s="1"/>
  <c r="C4815" i="2"/>
  <c r="C4812" i="2"/>
  <c r="C4807" i="2"/>
  <c r="C4803" i="2"/>
  <c r="C4800" i="2"/>
  <c r="C4797" i="2"/>
  <c r="C4777" i="2"/>
  <c r="C4775" i="2"/>
  <c r="C4755" i="2"/>
  <c r="C4750" i="2"/>
  <c r="C4739" i="2"/>
  <c r="C4734" i="2"/>
  <c r="C4732" i="2"/>
  <c r="C4729" i="2"/>
  <c r="C4724" i="2"/>
  <c r="C4711" i="2"/>
  <c r="C4706" i="2"/>
  <c r="C4695" i="2"/>
  <c r="C4690" i="2"/>
  <c r="C4688" i="2"/>
  <c r="C4685" i="2"/>
  <c r="C4684" i="2" s="1"/>
  <c r="C4680" i="2"/>
  <c r="C4667" i="2"/>
  <c r="C4662" i="2"/>
  <c r="C4650" i="2"/>
  <c r="C4648" i="2"/>
  <c r="C4644" i="2"/>
  <c r="C4641" i="2"/>
  <c r="C4639" i="2"/>
  <c r="C4626" i="2"/>
  <c r="C4621" i="2"/>
  <c r="C4610" i="2"/>
  <c r="C4604" i="2"/>
  <c r="C4601" i="2"/>
  <c r="C4596" i="2"/>
  <c r="C4590" i="2"/>
  <c r="C4587" i="2"/>
  <c r="C4572" i="2"/>
  <c r="C4566" i="2"/>
  <c r="C4563" i="2"/>
  <c r="C4561" i="2"/>
  <c r="C4548" i="2"/>
  <c r="C4543" i="2"/>
  <c r="C4532" i="2"/>
  <c r="C4527" i="2"/>
  <c r="C4525" i="2"/>
  <c r="C4512" i="2"/>
  <c r="C4507" i="2"/>
  <c r="C4496" i="2"/>
  <c r="C4491" i="2"/>
  <c r="C4489" i="2"/>
  <c r="C4482" i="2"/>
  <c r="C4481" i="2" s="1"/>
  <c r="C4469" i="2"/>
  <c r="C4464" i="2"/>
  <c r="C4453" i="2"/>
  <c r="C4451" i="2"/>
  <c r="C4448" i="2"/>
  <c r="C4446" i="2"/>
  <c r="C4442" i="2"/>
  <c r="C4441" i="2" s="1"/>
  <c r="C4438" i="2"/>
  <c r="C4436" i="2"/>
  <c r="C4422" i="2"/>
  <c r="C4417" i="2"/>
  <c r="C4406" i="2"/>
  <c r="C4405" i="2" s="1"/>
  <c r="C4403" i="2"/>
  <c r="C4401" i="2"/>
  <c r="C4387" i="2"/>
  <c r="C4382" i="2"/>
  <c r="C4371" i="2"/>
  <c r="C4370" i="2" s="1"/>
  <c r="C4368" i="2"/>
  <c r="C4357" i="2"/>
  <c r="C4355" i="2"/>
  <c r="C4344" i="2"/>
  <c r="C4339" i="2"/>
  <c r="C4329" i="2"/>
  <c r="C4324" i="2"/>
  <c r="C4321" i="2"/>
  <c r="C4318" i="2"/>
  <c r="C4305" i="2"/>
  <c r="C4300" i="2"/>
  <c r="C4289" i="2"/>
  <c r="C4288" i="2" s="1"/>
  <c r="C4286" i="2"/>
  <c r="C4284" i="2"/>
  <c r="C4280" i="2"/>
  <c r="C4276" i="2"/>
  <c r="C4264" i="2"/>
  <c r="C4259" i="2"/>
  <c r="C4248" i="2"/>
  <c r="C4245" i="2"/>
  <c r="C4243" i="2"/>
  <c r="C4240" i="2"/>
  <c r="C4227" i="2"/>
  <c r="C4211" i="2"/>
  <c r="C4210" i="2" s="1"/>
  <c r="C4208" i="2"/>
  <c r="C4206" i="2"/>
  <c r="C4203" i="2"/>
  <c r="C4197" i="2"/>
  <c r="C4184" i="2"/>
  <c r="C4179" i="2"/>
  <c r="C4168" i="2"/>
  <c r="C4163" i="2"/>
  <c r="C4162" i="2" s="1"/>
  <c r="C4160" i="2"/>
  <c r="C4158" i="2"/>
  <c r="C4153" i="2"/>
  <c r="C4152" i="2" s="1"/>
  <c r="C4141" i="2"/>
  <c r="C4139" i="2"/>
  <c r="C4125" i="2"/>
  <c r="C4120" i="2"/>
  <c r="C4109" i="2"/>
  <c r="C4108" i="2" s="1"/>
  <c r="C4106" i="2"/>
  <c r="C4104" i="2"/>
  <c r="C4091" i="2"/>
  <c r="C4086" i="2"/>
  <c r="C4075" i="2"/>
  <c r="C4069" i="2"/>
  <c r="C4067" i="2"/>
  <c r="C4064" i="2"/>
  <c r="C4062" i="2"/>
  <c r="C4058" i="2"/>
  <c r="C4044" i="2"/>
  <c r="C4039" i="2"/>
  <c r="C4028" i="2"/>
  <c r="C4027" i="2" s="1"/>
  <c r="C4025" i="2"/>
  <c r="C4020" i="2"/>
  <c r="C4007" i="2"/>
  <c r="C4002" i="2"/>
  <c r="C3991" i="2"/>
  <c r="C3989" i="2"/>
  <c r="C3986" i="2"/>
  <c r="C3984" i="2"/>
  <c r="C3976" i="2"/>
  <c r="C3963" i="2"/>
  <c r="C3958" i="2"/>
  <c r="C3947" i="2"/>
  <c r="C3943" i="2"/>
  <c r="C3942" i="2" s="1"/>
  <c r="C3929" i="2"/>
  <c r="C3924" i="2"/>
  <c r="C3913" i="2"/>
  <c r="C3910" i="2"/>
  <c r="C3908" i="2"/>
  <c r="C3893" i="2"/>
  <c r="C3888" i="2"/>
  <c r="C3874" i="2"/>
  <c r="C3871" i="2"/>
  <c r="C3868" i="2"/>
  <c r="C3864" i="2"/>
  <c r="C3852" i="2"/>
  <c r="C3849" i="2"/>
  <c r="C3840" i="2"/>
  <c r="C3838" i="2"/>
  <c r="C3826" i="2"/>
  <c r="C3821" i="2"/>
  <c r="C3810" i="2"/>
  <c r="C3807" i="2"/>
  <c r="C3804" i="2"/>
  <c r="C3802" i="2"/>
  <c r="C3798" i="2"/>
  <c r="C3794" i="2"/>
  <c r="C3792" i="2"/>
  <c r="F3779" i="2"/>
  <c r="C3774" i="2"/>
  <c r="C3761" i="2"/>
  <c r="C3751" i="2"/>
  <c r="C3748" i="2"/>
  <c r="C3737" i="2"/>
  <c r="C3723" i="2"/>
  <c r="C3718" i="2"/>
  <c r="C3707" i="2"/>
  <c r="C3704" i="2"/>
  <c r="C3700" i="2"/>
  <c r="C3697" i="2"/>
  <c r="C3694" i="2"/>
  <c r="C3692" i="2"/>
  <c r="C3686" i="2"/>
  <c r="C3683" i="2"/>
  <c r="C3680" i="2"/>
  <c r="C3678" i="2"/>
  <c r="C3676" i="2"/>
  <c r="C3672" i="2"/>
  <c r="C3659" i="2"/>
  <c r="C3654" i="2"/>
  <c r="C3643" i="2"/>
  <c r="C3639" i="2"/>
  <c r="C3636" i="2"/>
  <c r="C3634" i="2"/>
  <c r="C3628" i="2"/>
  <c r="C3625" i="2"/>
  <c r="C3622" i="2"/>
  <c r="C3615" i="2"/>
  <c r="C3603" i="2"/>
  <c r="C3598" i="2"/>
  <c r="C3586" i="2"/>
  <c r="C3583" i="2"/>
  <c r="C3573" i="2"/>
  <c r="C3572" i="2" s="1"/>
  <c r="C3570" i="2"/>
  <c r="C3567" i="2"/>
  <c r="C3558" i="2"/>
  <c r="C3552" i="2"/>
  <c r="C3547" i="2"/>
  <c r="C3535" i="2"/>
  <c r="C3530" i="2"/>
  <c r="C3519" i="2"/>
  <c r="C3518" i="2" s="1"/>
  <c r="C3516" i="2"/>
  <c r="C3514" i="2"/>
  <c r="C3509" i="2"/>
  <c r="C3499" i="2"/>
  <c r="C3497" i="2"/>
  <c r="C3485" i="2"/>
  <c r="C3480" i="2"/>
  <c r="C3469" i="2"/>
  <c r="C3467" i="2"/>
  <c r="C3452" i="2"/>
  <c r="C3447" i="2"/>
  <c r="C3436" i="2"/>
  <c r="C3434" i="2"/>
  <c r="C3431" i="2"/>
  <c r="C3420" i="2"/>
  <c r="C3415" i="2"/>
  <c r="C3404" i="2"/>
  <c r="C3401" i="2"/>
  <c r="C3400" i="2" s="1"/>
  <c r="C3390" i="2"/>
  <c r="C3385" i="2"/>
  <c r="C3374" i="2"/>
  <c r="C3372" i="2"/>
  <c r="C3369" i="2"/>
  <c r="C3357" i="2"/>
  <c r="C3352" i="2"/>
  <c r="C3341" i="2"/>
  <c r="C3324" i="2"/>
  <c r="C3319" i="2"/>
  <c r="C3308" i="2"/>
  <c r="C3303" i="2"/>
  <c r="C3302" i="2" s="1"/>
  <c r="C3292" i="2"/>
  <c r="C3287" i="2"/>
  <c r="C3275" i="2"/>
  <c r="C3273" i="2"/>
  <c r="C3272" i="2" s="1"/>
  <c r="C3261" i="2"/>
  <c r="C3256" i="2"/>
  <c r="C3245" i="2"/>
  <c r="C3240" i="2"/>
  <c r="C3239" i="2" s="1"/>
  <c r="C3237" i="2"/>
  <c r="C3225" i="2"/>
  <c r="C3220" i="2"/>
  <c r="C3209" i="2"/>
  <c r="C3204" i="2"/>
  <c r="C3191" i="2"/>
  <c r="C3186" i="2"/>
  <c r="C3175" i="2"/>
  <c r="C3170" i="2"/>
  <c r="C3156" i="2"/>
  <c r="C3151" i="2"/>
  <c r="C3140" i="2"/>
  <c r="C3138" i="2"/>
  <c r="C3133" i="2"/>
  <c r="C3132" i="2" s="1"/>
  <c r="C3116" i="2"/>
  <c r="C3111" i="2"/>
  <c r="C3100" i="2"/>
  <c r="C3099" i="2" s="1"/>
  <c r="C3097" i="2"/>
  <c r="C3095" i="2"/>
  <c r="C3092" i="2"/>
  <c r="C3079" i="2"/>
  <c r="C3074" i="2"/>
  <c r="C3063" i="2"/>
  <c r="C3062" i="2" s="1"/>
  <c r="C3060" i="2"/>
  <c r="C3059" i="2" s="1"/>
  <c r="C3057" i="2"/>
  <c r="C3045" i="2"/>
  <c r="C3040" i="2"/>
  <c r="C3029" i="2"/>
  <c r="C3011" i="2"/>
  <c r="C3006" i="2"/>
  <c r="C2995" i="2"/>
  <c r="C2992" i="2"/>
  <c r="C2989" i="2"/>
  <c r="C2987" i="2"/>
  <c r="C2984" i="2"/>
  <c r="C2975" i="2"/>
  <c r="C2970" i="2"/>
  <c r="C2959" i="2"/>
  <c r="C2953" i="2"/>
  <c r="C2944" i="2"/>
  <c r="C2939" i="2"/>
  <c r="C2928" i="2"/>
  <c r="C2923" i="2"/>
  <c r="C2921" i="2"/>
  <c r="C2918" i="2"/>
  <c r="C2905" i="2"/>
  <c r="C2900" i="2"/>
  <c r="C2889" i="2"/>
  <c r="C2884" i="2"/>
  <c r="C2872" i="2"/>
  <c r="C2867" i="2"/>
  <c r="C2856" i="2"/>
  <c r="C2840" i="2"/>
  <c r="C2835" i="2"/>
  <c r="C2824" i="2"/>
  <c r="C2819" i="2"/>
  <c r="C2803" i="2"/>
  <c r="C2792" i="2"/>
  <c r="C2787" i="2"/>
  <c r="C2786" i="2" s="1"/>
  <c r="C2774" i="2"/>
  <c r="C2769" i="2"/>
  <c r="C2758" i="2"/>
  <c r="C2753" i="2"/>
  <c r="C2751" i="2"/>
  <c r="C2740" i="2"/>
  <c r="C2735" i="2"/>
  <c r="C2724" i="2"/>
  <c r="C2717" i="2"/>
  <c r="C2705" i="2"/>
  <c r="C2700" i="2"/>
  <c r="C2689" i="2"/>
  <c r="C2684" i="2"/>
  <c r="C2682" i="2"/>
  <c r="C2679" i="2"/>
  <c r="C2667" i="2"/>
  <c r="C2662" i="2"/>
  <c r="C2651" i="2"/>
  <c r="C2646" i="2"/>
  <c r="C2643" i="2"/>
  <c r="C2640" i="2"/>
  <c r="C2628" i="2"/>
  <c r="C2623" i="2"/>
  <c r="C2612" i="2"/>
  <c r="C2607" i="2"/>
  <c r="C2605" i="2"/>
  <c r="C2602" i="2"/>
  <c r="C2599" i="2"/>
  <c r="C2586" i="2"/>
  <c r="C2581" i="2"/>
  <c r="C2570" i="2"/>
  <c r="C2565" i="2"/>
  <c r="C2553" i="2"/>
  <c r="C2548" i="2"/>
  <c r="C2537" i="2"/>
  <c r="C2524" i="2"/>
  <c r="C2519" i="2"/>
  <c r="C2508" i="2"/>
  <c r="C2503" i="2"/>
  <c r="C2492" i="2"/>
  <c r="C2487" i="2"/>
  <c r="C2476" i="2"/>
  <c r="C2471" i="2"/>
  <c r="C2459" i="2"/>
  <c r="C2454" i="2"/>
  <c r="C2443" i="2"/>
  <c r="C2437" i="2"/>
  <c r="C2436" i="2" s="1"/>
  <c r="C2424" i="2"/>
  <c r="C2419" i="2"/>
  <c r="C2405" i="2"/>
  <c r="C2396" i="2"/>
  <c r="C2391" i="2"/>
  <c r="C2380" i="2"/>
  <c r="C2374" i="2"/>
  <c r="C2361" i="2"/>
  <c r="C2356" i="2"/>
  <c r="C2345" i="2"/>
  <c r="C2342" i="2"/>
  <c r="C2339" i="2"/>
  <c r="C2336" i="2"/>
  <c r="C2332" i="2"/>
  <c r="C2328" i="2"/>
  <c r="C2317" i="2"/>
  <c r="C2312" i="2"/>
  <c r="C2301" i="2"/>
  <c r="C2298" i="2"/>
  <c r="C2295" i="2"/>
  <c r="C2292" i="2"/>
  <c r="C2289" i="2"/>
  <c r="C2286" i="2"/>
  <c r="C2274" i="2"/>
  <c r="C2269" i="2"/>
  <c r="C2258" i="2"/>
  <c r="C2255" i="2"/>
  <c r="C2252" i="2"/>
  <c r="C2250" i="2"/>
  <c r="C2235" i="2"/>
  <c r="C2230" i="2"/>
  <c r="C2219" i="2"/>
  <c r="C2214" i="2"/>
  <c r="C2211" i="2"/>
  <c r="C2208" i="2"/>
  <c r="C2205" i="2"/>
  <c r="C2203" i="2"/>
  <c r="C2189" i="2"/>
  <c r="C2184" i="2"/>
  <c r="C2173" i="2"/>
  <c r="C2170" i="2"/>
  <c r="C2167" i="2"/>
  <c r="C2164" i="2"/>
  <c r="C2159" i="2"/>
  <c r="C2156" i="2"/>
  <c r="C2154" i="2"/>
  <c r="C2140" i="2"/>
  <c r="C2135" i="2"/>
  <c r="C2124" i="2"/>
  <c r="C2118" i="2"/>
  <c r="C2115" i="2"/>
  <c r="C2110" i="2" s="1"/>
  <c r="C2108" i="2"/>
  <c r="C2095" i="2"/>
  <c r="C2090" i="2"/>
  <c r="C2079" i="2"/>
  <c r="C2073" i="2"/>
  <c r="C2062" i="2"/>
  <c r="C2057" i="2"/>
  <c r="C2045" i="2"/>
  <c r="C2043" i="2"/>
  <c r="C2031" i="2"/>
  <c r="C2026" i="2"/>
  <c r="C2015" i="2"/>
  <c r="C2009" i="2"/>
  <c r="C2008" i="2" s="1"/>
  <c r="C2006" i="2"/>
  <c r="C1994" i="2"/>
  <c r="C1989" i="2"/>
  <c r="C1978" i="2"/>
  <c r="C1973" i="2"/>
  <c r="C1972" i="2" s="1"/>
  <c r="C1962" i="2"/>
  <c r="C1957" i="2"/>
  <c r="C1946" i="2"/>
  <c r="C1941" i="2"/>
  <c r="C1939" i="2"/>
  <c r="C1936" i="2"/>
  <c r="C1925" i="2"/>
  <c r="C1920" i="2"/>
  <c r="C1898" i="2"/>
  <c r="C1893" i="2"/>
  <c r="C1882" i="2"/>
  <c r="C1880" i="2"/>
  <c r="C1877" i="2"/>
  <c r="C1875" i="2"/>
  <c r="C1863" i="2"/>
  <c r="C1858" i="2"/>
  <c r="C1847" i="2"/>
  <c r="C1846" i="2" s="1"/>
  <c r="C1843" i="2"/>
  <c r="C1831" i="2"/>
  <c r="C1826" i="2"/>
  <c r="C1815" i="2"/>
  <c r="C1814" i="2" s="1"/>
  <c r="C1812" i="2"/>
  <c r="C1808" i="2"/>
  <c r="C1805" i="2"/>
  <c r="C1794" i="2"/>
  <c r="C1789" i="2"/>
  <c r="C1778" i="2"/>
  <c r="C1777" i="2" s="1"/>
  <c r="C1775" i="2"/>
  <c r="C1774" i="2" s="1"/>
  <c r="C1764" i="2"/>
  <c r="C1759" i="2"/>
  <c r="C1748" i="2"/>
  <c r="C1747" i="2" s="1"/>
  <c r="C1745" i="2"/>
  <c r="C1743" i="2"/>
  <c r="C1731" i="2"/>
  <c r="C1726" i="2"/>
  <c r="C1715" i="2"/>
  <c r="C1700" i="2"/>
  <c r="C1695" i="2"/>
  <c r="C1684" i="2"/>
  <c r="C1683" i="2" s="1"/>
  <c r="C1681" i="2"/>
  <c r="C1679" i="2"/>
  <c r="C1676" i="2"/>
  <c r="C1665" i="2"/>
  <c r="C1660" i="2"/>
  <c r="C1648" i="2"/>
  <c r="C1647" i="2" s="1"/>
  <c r="C1645" i="2"/>
  <c r="C1643" i="2"/>
  <c r="C1631" i="2"/>
  <c r="C1626" i="2"/>
  <c r="C1616" i="2"/>
  <c r="C1615" i="2" s="1"/>
  <c r="C1613" i="2"/>
  <c r="C1611" i="2"/>
  <c r="C1600" i="2"/>
  <c r="C1595" i="2"/>
  <c r="C1584" i="2"/>
  <c r="C1583" i="2" s="1"/>
  <c r="C1581" i="2"/>
  <c r="C1579" i="2"/>
  <c r="C1566" i="2"/>
  <c r="C1561" i="2"/>
  <c r="C1550" i="2"/>
  <c r="C1549" i="2" s="1"/>
  <c r="C1547" i="2"/>
  <c r="C1545" i="2"/>
  <c r="C1535" i="2"/>
  <c r="C1530" i="2"/>
  <c r="C1519" i="2"/>
  <c r="C1516" i="2"/>
  <c r="C1503" i="2"/>
  <c r="C1498" i="2"/>
  <c r="C1487" i="2"/>
  <c r="C1486" i="2" s="1"/>
  <c r="C1484" i="2"/>
  <c r="C1481" i="2"/>
  <c r="C1480" i="2" s="1"/>
  <c r="C1478" i="2"/>
  <c r="C1465" i="2"/>
  <c r="C1460" i="2"/>
  <c r="C1449" i="2"/>
  <c r="C1443" i="2"/>
  <c r="C1441" i="2"/>
  <c r="C1427" i="2"/>
  <c r="C1422" i="2"/>
  <c r="C1410" i="2"/>
  <c r="C1405" i="2"/>
  <c r="C1400" i="2"/>
  <c r="C1397" i="2"/>
  <c r="C1395" i="2"/>
  <c r="C1393" i="2"/>
  <c r="C1377" i="2"/>
  <c r="C1372" i="2"/>
  <c r="C1361" i="2"/>
  <c r="C1360" i="2" s="1"/>
  <c r="C1355" i="2"/>
  <c r="C1352" i="2"/>
  <c r="C1342" i="2"/>
  <c r="C1337" i="2"/>
  <c r="C1326" i="2"/>
  <c r="C1325" i="2" s="1"/>
  <c r="C1323" i="2"/>
  <c r="C1320" i="2"/>
  <c r="C1307" i="2"/>
  <c r="C1302" i="2"/>
  <c r="C1291" i="2"/>
  <c r="C1289" i="2"/>
  <c r="C1286" i="2"/>
  <c r="C1282" i="2"/>
  <c r="C1279" i="2"/>
  <c r="C1269" i="2"/>
  <c r="C1264" i="2"/>
  <c r="C1253" i="2"/>
  <c r="C1248" i="2"/>
  <c r="C1247" i="2" s="1"/>
  <c r="C1245" i="2"/>
  <c r="C1233" i="2"/>
  <c r="C1228" i="2"/>
  <c r="C1217" i="2"/>
  <c r="C1216" i="2" s="1"/>
  <c r="C1213" i="2"/>
  <c r="C1212" i="2" s="1"/>
  <c r="C1198" i="2"/>
  <c r="C1193" i="2"/>
  <c r="C1182" i="2"/>
  <c r="C1176" i="2"/>
  <c r="C1175" i="2" s="1"/>
  <c r="C1163" i="2"/>
  <c r="C1158" i="2"/>
  <c r="C1147" i="2"/>
  <c r="C1146" i="2" s="1"/>
  <c r="C1140" i="2"/>
  <c r="C1139" i="2" s="1"/>
  <c r="C1128" i="2"/>
  <c r="C1123" i="2"/>
  <c r="C1112" i="2"/>
  <c r="C1111" i="2" s="1"/>
  <c r="C1109" i="2"/>
  <c r="C1106" i="2"/>
  <c r="C1089" i="2"/>
  <c r="C1084" i="2"/>
  <c r="C1073" i="2"/>
  <c r="C1072" i="2" s="1"/>
  <c r="C1070" i="2"/>
  <c r="C1066" i="2"/>
  <c r="C1061" i="2"/>
  <c r="C1050" i="2"/>
  <c r="C1048" i="2"/>
  <c r="C1045" i="2"/>
  <c r="C1040" i="2"/>
  <c r="C1037" i="2"/>
  <c r="C1024" i="2"/>
  <c r="C1019" i="2"/>
  <c r="C951" i="2"/>
  <c r="C941" i="2"/>
  <c r="C939" i="2"/>
  <c r="F934" i="2"/>
  <c r="C931" i="2"/>
  <c r="C928" i="2"/>
  <c r="C926" i="2"/>
  <c r="C911" i="2"/>
  <c r="C906" i="2"/>
  <c r="C895" i="2"/>
  <c r="C894" i="2" s="1"/>
  <c r="C892" i="2"/>
  <c r="C887" i="2"/>
  <c r="C874" i="2"/>
  <c r="C869" i="2"/>
  <c r="C858" i="2"/>
  <c r="C855" i="2"/>
  <c r="C852" i="2"/>
  <c r="C849" i="2"/>
  <c r="C836" i="2"/>
  <c r="C831" i="2"/>
  <c r="C820" i="2"/>
  <c r="C819" i="2" s="1"/>
  <c r="C817" i="2"/>
  <c r="C814" i="2"/>
  <c r="C808" i="2"/>
  <c r="C807" i="2" s="1"/>
  <c r="C805" i="2"/>
  <c r="C798" i="2"/>
  <c r="C791" i="2"/>
  <c r="C789" i="2"/>
  <c r="C776" i="2"/>
  <c r="C771" i="2"/>
  <c r="C760" i="2"/>
  <c r="C757" i="2"/>
  <c r="C741" i="2"/>
  <c r="C736" i="2"/>
  <c r="C725" i="2"/>
  <c r="C724" i="2" s="1"/>
  <c r="C722" i="2"/>
  <c r="C718" i="2"/>
  <c r="C703" i="2"/>
  <c r="C698" i="2"/>
  <c r="C687" i="2"/>
  <c r="C681" i="2"/>
  <c r="C678" i="2"/>
  <c r="C665" i="2"/>
  <c r="C660" i="2"/>
  <c r="C649" i="2"/>
  <c r="C644" i="2"/>
  <c r="C642" i="2"/>
  <c r="C639" i="2"/>
  <c r="C636" i="2"/>
  <c r="C626" i="2"/>
  <c r="C621" i="2"/>
  <c r="C610" i="2"/>
  <c r="C608" i="2"/>
  <c r="C605" i="2"/>
  <c r="C603" i="2"/>
  <c r="C588" i="2"/>
  <c r="C583" i="2"/>
  <c r="C572" i="2"/>
  <c r="C567" i="2"/>
  <c r="C557" i="2"/>
  <c r="C553" i="2"/>
  <c r="C542" i="2"/>
  <c r="C540" i="2"/>
  <c r="C528" i="2"/>
  <c r="C523" i="2"/>
  <c r="C512" i="2"/>
  <c r="C511" i="2" s="1"/>
  <c r="C505" i="2"/>
  <c r="C500" i="2"/>
  <c r="C489" i="2"/>
  <c r="C488" i="2" s="1"/>
  <c r="C486" i="2"/>
  <c r="C469" i="2"/>
  <c r="C464" i="2"/>
  <c r="C453" i="2"/>
  <c r="C452" i="2" s="1"/>
  <c r="C450" i="2"/>
  <c r="C438" i="2"/>
  <c r="C433" i="2"/>
  <c r="C422" i="2"/>
  <c r="C421" i="2" s="1"/>
  <c r="C419" i="2"/>
  <c r="C414" i="2"/>
  <c r="C403" i="2"/>
  <c r="C401" i="2"/>
  <c r="C387" i="2"/>
  <c r="C384" i="2"/>
  <c r="C373" i="2"/>
  <c r="C372" i="2" s="1"/>
  <c r="C370" i="2"/>
  <c r="C367" i="2"/>
  <c r="C365" i="2"/>
  <c r="C363" i="2"/>
  <c r="C359" i="2"/>
  <c r="C358" i="2" s="1"/>
  <c r="C356" i="2"/>
  <c r="C352" i="2"/>
  <c r="C350" i="2"/>
  <c r="C332" i="2"/>
  <c r="C327" i="2"/>
  <c r="C316" i="2"/>
  <c r="C315" i="2" s="1"/>
  <c r="C313" i="2"/>
  <c r="C311" i="2"/>
  <c r="C296" i="2"/>
  <c r="C291" i="2"/>
  <c r="C280" i="2"/>
  <c r="C277" i="2"/>
  <c r="C276" i="2" s="1"/>
  <c r="C264" i="2"/>
  <c r="C259" i="2"/>
  <c r="C243" i="2"/>
  <c r="C242" i="2" s="1"/>
  <c r="C250" i="2" s="1"/>
  <c r="C224" i="2"/>
  <c r="C220" i="2"/>
  <c r="C209" i="2"/>
  <c r="C207" i="2"/>
  <c r="C193" i="2"/>
  <c r="C188" i="2"/>
  <c r="C177" i="2"/>
  <c r="C176" i="2" s="1"/>
  <c r="C174" i="2"/>
  <c r="C172" i="2"/>
  <c r="C160" i="2"/>
  <c r="C155" i="2"/>
  <c r="C144" i="2"/>
  <c r="C143" i="2" s="1"/>
  <c r="C141" i="2"/>
  <c r="C139" i="2"/>
  <c r="C137" i="2"/>
  <c r="C134" i="2"/>
  <c r="C131" i="2"/>
  <c r="C129" i="2"/>
  <c r="C117" i="2"/>
  <c r="C112" i="2"/>
  <c r="C101" i="2"/>
  <c r="C100" i="2" s="1"/>
  <c r="C98" i="2"/>
  <c r="C96" i="2"/>
  <c r="C92" i="2"/>
  <c r="C89" i="2"/>
  <c r="C86" i="2"/>
  <c r="C83" i="2"/>
  <c r="C68" i="2"/>
  <c r="C63" i="2"/>
  <c r="C52" i="2"/>
  <c r="C51" i="2" s="1"/>
  <c r="C49" i="2"/>
  <c r="C46" i="2"/>
  <c r="C26" i="2"/>
  <c r="C21" i="2"/>
  <c r="C4643" i="2" l="1"/>
  <c r="C4600" i="2"/>
  <c r="C3907" i="2"/>
  <c r="C4811" i="2"/>
  <c r="C4731" i="2"/>
  <c r="C4103" i="2"/>
  <c r="C2642" i="2"/>
  <c r="C4085" i="2"/>
  <c r="C3513" i="2"/>
  <c r="C1250" i="2"/>
  <c r="C677" i="2"/>
  <c r="C2268" i="2"/>
  <c r="C2899" i="2"/>
  <c r="C326" i="2"/>
  <c r="C569" i="2"/>
  <c r="C1421" i="2"/>
  <c r="C3529" i="2"/>
  <c r="C3887" i="2"/>
  <c r="C4178" i="2"/>
  <c r="C4258" i="2"/>
  <c r="C4400" i="2"/>
  <c r="C4463" i="2"/>
  <c r="C4620" i="2"/>
  <c r="C4653" i="2" s="1"/>
  <c r="C1459" i="2"/>
  <c r="C3627" i="2"/>
  <c r="C91" i="2"/>
  <c r="C522" i="2"/>
  <c r="C3073" i="2"/>
  <c r="C4157" i="2"/>
  <c r="C4221" i="2"/>
  <c r="C4506" i="2"/>
  <c r="C1938" i="2"/>
  <c r="C3820" i="2"/>
  <c r="C602" i="2"/>
  <c r="C1192" i="2"/>
  <c r="C1529" i="2"/>
  <c r="C2158" i="2"/>
  <c r="C4833" i="2"/>
  <c r="C933" i="2"/>
  <c r="C413" i="2"/>
  <c r="C424" i="2" s="1"/>
  <c r="C2249" i="2"/>
  <c r="C2311" i="2"/>
  <c r="C3773" i="2"/>
  <c r="C20" i="2"/>
  <c r="C1956" i="2"/>
  <c r="C3566" i="2"/>
  <c r="C697" i="2"/>
  <c r="C1758" i="2"/>
  <c r="C4038" i="2"/>
  <c r="C4338" i="2"/>
  <c r="C2681" i="2"/>
  <c r="C4705" i="2"/>
  <c r="C4202" i="2"/>
  <c r="C905" i="2"/>
  <c r="C45" i="2"/>
  <c r="C187" i="2"/>
  <c r="C770" i="2"/>
  <c r="C3957" i="2"/>
  <c r="C62" i="2"/>
  <c r="C310" i="2"/>
  <c r="C1371" i="2"/>
  <c r="C1515" i="2"/>
  <c r="C1988" i="2"/>
  <c r="C2207" i="2"/>
  <c r="C4320" i="2"/>
  <c r="D213" i="4"/>
  <c r="D61" i="4"/>
  <c r="C717" i="2"/>
  <c r="F717" i="2" s="1"/>
  <c r="F172" i="2"/>
  <c r="F1089" i="2"/>
  <c r="C1354" i="2"/>
  <c r="F1354" i="2" s="1"/>
  <c r="F1519" i="2"/>
  <c r="F1643" i="2"/>
  <c r="F1877" i="2"/>
  <c r="F2548" i="2"/>
  <c r="F2612" i="2"/>
  <c r="C2952" i="2"/>
  <c r="F2952" i="2" s="1"/>
  <c r="F3220" i="2"/>
  <c r="F3552" i="2"/>
  <c r="C3760" i="2"/>
  <c r="C3946" i="2"/>
  <c r="F3946" i="2" s="1"/>
  <c r="F4064" i="2"/>
  <c r="F626" i="2"/>
  <c r="F1040" i="2"/>
  <c r="F1147" i="2"/>
  <c r="F1291" i="2"/>
  <c r="F1405" i="2"/>
  <c r="F1581" i="2"/>
  <c r="F1645" i="2"/>
  <c r="F1815" i="2"/>
  <c r="C2166" i="2"/>
  <c r="F2166" i="2" s="1"/>
  <c r="F2219" i="2"/>
  <c r="C2404" i="2"/>
  <c r="F2404" i="2" s="1"/>
  <c r="F2553" i="2"/>
  <c r="F2623" i="2"/>
  <c r="F2889" i="2"/>
  <c r="F3092" i="2"/>
  <c r="F3151" i="2"/>
  <c r="F3420" i="2"/>
  <c r="F83" i="2"/>
  <c r="F636" i="2"/>
  <c r="F939" i="2"/>
  <c r="F1158" i="2"/>
  <c r="F1217" i="2"/>
  <c r="F1302" i="2"/>
  <c r="F2230" i="2"/>
  <c r="F2336" i="2"/>
  <c r="F2487" i="2"/>
  <c r="F2684" i="2"/>
  <c r="F3431" i="2"/>
  <c r="C3557" i="2"/>
  <c r="F3643" i="2"/>
  <c r="F3888" i="2"/>
  <c r="F86" i="2"/>
  <c r="F177" i="2"/>
  <c r="F313" i="2"/>
  <c r="F941" i="2"/>
  <c r="F1530" i="2"/>
  <c r="F1584" i="2"/>
  <c r="F2074" i="2"/>
  <c r="F2492" i="2"/>
  <c r="F2970" i="2"/>
  <c r="F3240" i="2"/>
  <c r="F523" i="2"/>
  <c r="F1050" i="2"/>
  <c r="F4344" i="2"/>
  <c r="F89" i="2"/>
  <c r="F528" i="2"/>
  <c r="F831" i="2"/>
  <c r="F4693" i="2"/>
  <c r="F4859" i="2"/>
  <c r="F2135" i="2"/>
  <c r="F3852" i="2"/>
  <c r="F4453" i="2"/>
  <c r="F4695" i="2"/>
  <c r="F4706" i="2"/>
  <c r="F4834" i="2"/>
  <c r="F4914" i="2"/>
  <c r="F649" i="2"/>
  <c r="F2026" i="2"/>
  <c r="F2361" i="2"/>
  <c r="C2716" i="2"/>
  <c r="F2716" i="2" s="1"/>
  <c r="F4075" i="2"/>
  <c r="F4206" i="2"/>
  <c r="F4264" i="2"/>
  <c r="F4566" i="2"/>
  <c r="F4775" i="2"/>
  <c r="F4865" i="2"/>
  <c r="F4917" i="2"/>
  <c r="F350" i="2"/>
  <c r="F1198" i="2"/>
  <c r="F1498" i="2"/>
  <c r="F3319" i="2"/>
  <c r="F4106" i="2"/>
  <c r="F4208" i="2"/>
  <c r="F4276" i="2"/>
  <c r="C4362" i="2"/>
  <c r="F4417" i="2"/>
  <c r="F3535" i="2"/>
  <c r="F4587" i="2"/>
  <c r="F4724" i="2"/>
  <c r="F4882" i="2"/>
  <c r="F1626" i="2"/>
  <c r="F1989" i="2"/>
  <c r="F2735" i="2"/>
  <c r="F3586" i="2"/>
  <c r="F3748" i="2"/>
  <c r="F3929" i="2"/>
  <c r="F1352" i="2"/>
  <c r="F1449" i="2"/>
  <c r="F1748" i="2"/>
  <c r="F2214" i="2"/>
  <c r="F2328" i="2"/>
  <c r="C2470" i="2"/>
  <c r="F2470" i="2" s="1"/>
  <c r="F2679" i="2"/>
  <c r="F2808" i="2"/>
  <c r="F2884" i="2"/>
  <c r="F3011" i="2"/>
  <c r="C3403" i="2"/>
  <c r="F3821" i="2"/>
  <c r="F3942" i="2"/>
  <c r="F4002" i="2"/>
  <c r="F4062" i="2"/>
  <c r="F4120" i="2"/>
  <c r="F4168" i="2"/>
  <c r="F131" i="2"/>
  <c r="F2524" i="2"/>
  <c r="F687" i="2"/>
  <c r="F2108" i="2"/>
  <c r="F771" i="2"/>
  <c r="F21" i="2"/>
  <c r="F1695" i="2"/>
  <c r="D199" i="4"/>
  <c r="D241" i="4"/>
  <c r="D237" i="4"/>
  <c r="D218" i="4"/>
  <c r="F4039" i="2"/>
  <c r="F3826" i="2"/>
  <c r="D270" i="4"/>
  <c r="D162" i="4"/>
  <c r="D171" i="4"/>
  <c r="D275" i="4"/>
  <c r="D147" i="4"/>
  <c r="D252" i="4"/>
  <c r="D179" i="4"/>
  <c r="D187" i="4"/>
  <c r="D209" i="4"/>
  <c r="D174" i="4"/>
  <c r="D152" i="4"/>
  <c r="F3485" i="2"/>
  <c r="F1163" i="2"/>
  <c r="F1764" i="2"/>
  <c r="F4166" i="2"/>
  <c r="F139" i="2"/>
  <c r="F4621" i="2"/>
  <c r="F757" i="2"/>
  <c r="F3029" i="2"/>
  <c r="F3603" i="2"/>
  <c r="F2643" i="2"/>
  <c r="F3225" i="2"/>
  <c r="F4507" i="2"/>
  <c r="F3079" i="2"/>
  <c r="F2405" i="2"/>
  <c r="F3991" i="2"/>
  <c r="F1978" i="2"/>
  <c r="F2921" i="2"/>
  <c r="F422" i="2"/>
  <c r="F776" i="2"/>
  <c r="F1175" i="2"/>
  <c r="F1176" i="2"/>
  <c r="F1427" i="2"/>
  <c r="F2184" i="2"/>
  <c r="F3303" i="2"/>
  <c r="F4023" i="2"/>
  <c r="F259" i="2"/>
  <c r="F327" i="2"/>
  <c r="C369" i="2"/>
  <c r="F588" i="2"/>
  <c r="F647" i="2"/>
  <c r="C943" i="2"/>
  <c r="F1372" i="2"/>
  <c r="F1422" i="2"/>
  <c r="F1648" i="2"/>
  <c r="C1712" i="2"/>
  <c r="F1775" i="2"/>
  <c r="F1831" i="2"/>
  <c r="F1893" i="2"/>
  <c r="F1957" i="2"/>
  <c r="C2117" i="2"/>
  <c r="F2173" i="2"/>
  <c r="F2235" i="2"/>
  <c r="C2338" i="2"/>
  <c r="F2339" i="2"/>
  <c r="F2419" i="2"/>
  <c r="C2755" i="2"/>
  <c r="F2824" i="2"/>
  <c r="F2905" i="2"/>
  <c r="F3040" i="2"/>
  <c r="F3168" i="2"/>
  <c r="C3508" i="2"/>
  <c r="F3508" i="2" s="1"/>
  <c r="F3509" i="2"/>
  <c r="C3699" i="2"/>
  <c r="F3963" i="2"/>
  <c r="F4020" i="2"/>
  <c r="F4179" i="2"/>
  <c r="F4211" i="2"/>
  <c r="F4321" i="2"/>
  <c r="F4590" i="2"/>
  <c r="F4800" i="2"/>
  <c r="C4884" i="2"/>
  <c r="F4885" i="2"/>
  <c r="F4469" i="2"/>
  <c r="F365" i="2"/>
  <c r="F3547" i="2"/>
  <c r="F1759" i="2"/>
  <c r="F814" i="2"/>
  <c r="F3209" i="2"/>
  <c r="F1812" i="2"/>
  <c r="F741" i="2"/>
  <c r="F2317" i="2"/>
  <c r="F92" i="2"/>
  <c r="F660" i="2"/>
  <c r="F3045" i="2"/>
  <c r="F1595" i="2"/>
  <c r="F1962" i="2"/>
  <c r="F2835" i="2"/>
  <c r="F3976" i="2"/>
  <c r="F4222" i="2"/>
  <c r="F4525" i="2"/>
  <c r="F4803" i="2"/>
  <c r="F207" i="2"/>
  <c r="F277" i="2"/>
  <c r="F373" i="2"/>
  <c r="F433" i="2"/>
  <c r="F486" i="2"/>
  <c r="F540" i="2"/>
  <c r="F789" i="2"/>
  <c r="F849" i="2"/>
  <c r="F911" i="2"/>
  <c r="F951" i="2"/>
  <c r="F1066" i="2"/>
  <c r="F1123" i="2"/>
  <c r="C1181" i="2"/>
  <c r="F1248" i="2"/>
  <c r="F1264" i="2"/>
  <c r="F1600" i="2"/>
  <c r="F1665" i="2"/>
  <c r="C1908" i="2"/>
  <c r="F1909" i="2"/>
  <c r="F2189" i="2"/>
  <c r="F2250" i="2"/>
  <c r="C2294" i="2"/>
  <c r="F2295" i="2"/>
  <c r="F2437" i="2"/>
  <c r="F2581" i="2"/>
  <c r="F2700" i="2"/>
  <c r="F2774" i="2"/>
  <c r="F2840" i="2"/>
  <c r="F2984" i="2"/>
  <c r="F3447" i="2"/>
  <c r="F3707" i="2"/>
  <c r="F3849" i="2"/>
  <c r="F4067" i="2"/>
  <c r="F4086" i="2"/>
  <c r="F4145" i="2"/>
  <c r="F4197" i="2"/>
  <c r="F4227" i="2"/>
  <c r="F4371" i="2"/>
  <c r="F4527" i="2"/>
  <c r="F4641" i="2"/>
  <c r="F4682" i="2"/>
  <c r="F4732" i="2"/>
  <c r="F4807" i="2"/>
  <c r="F4847" i="2"/>
  <c r="C4898" i="2"/>
  <c r="F4899" i="2"/>
  <c r="F2057" i="2"/>
  <c r="F1700" i="2"/>
  <c r="F1408" i="2"/>
  <c r="F188" i="2"/>
  <c r="F4862" i="2"/>
  <c r="F3877" i="2"/>
  <c r="F4563" i="2"/>
  <c r="F2269" i="2"/>
  <c r="F1631" i="2"/>
  <c r="F3352" i="2"/>
  <c r="F2124" i="2"/>
  <c r="F49" i="2"/>
  <c r="F98" i="2"/>
  <c r="F144" i="2"/>
  <c r="F209" i="2"/>
  <c r="F384" i="2"/>
  <c r="F438" i="2"/>
  <c r="F542" i="2"/>
  <c r="F605" i="2"/>
  <c r="F718" i="2"/>
  <c r="F791" i="2"/>
  <c r="F852" i="2"/>
  <c r="F926" i="2"/>
  <c r="F1128" i="2"/>
  <c r="F1193" i="2"/>
  <c r="F1251" i="2"/>
  <c r="F1269" i="2"/>
  <c r="C1440" i="2"/>
  <c r="F1545" i="2"/>
  <c r="F1611" i="2"/>
  <c r="F1676" i="2"/>
  <c r="F1726" i="2"/>
  <c r="F1778" i="2"/>
  <c r="F1973" i="2"/>
  <c r="F2015" i="2"/>
  <c r="F2203" i="2"/>
  <c r="F2356" i="2"/>
  <c r="F2586" i="2"/>
  <c r="F2646" i="2"/>
  <c r="F2705" i="2"/>
  <c r="F2787" i="2"/>
  <c r="C2850" i="2"/>
  <c r="F2851" i="2"/>
  <c r="F2987" i="2"/>
  <c r="F3060" i="2"/>
  <c r="F3100" i="2"/>
  <c r="F3175" i="2"/>
  <c r="F3245" i="2"/>
  <c r="F3374" i="2"/>
  <c r="F3452" i="2"/>
  <c r="F3516" i="2"/>
  <c r="F3570" i="2"/>
  <c r="C3624" i="2"/>
  <c r="F3718" i="2"/>
  <c r="F3794" i="2"/>
  <c r="F3908" i="2"/>
  <c r="F4069" i="2"/>
  <c r="F4091" i="2"/>
  <c r="F4150" i="2"/>
  <c r="F4284" i="2"/>
  <c r="F4382" i="2"/>
  <c r="F4442" i="2"/>
  <c r="F4482" i="2"/>
  <c r="F4853" i="2"/>
  <c r="F4928" i="2"/>
  <c r="F4651" i="2"/>
  <c r="F2332" i="2"/>
  <c r="F3943" i="2"/>
  <c r="F2164" i="2"/>
  <c r="F419" i="2"/>
  <c r="F3499" i="2"/>
  <c r="F2944" i="2"/>
  <c r="F1847" i="2"/>
  <c r="F155" i="2"/>
  <c r="C279" i="2"/>
  <c r="F356" i="2"/>
  <c r="F387" i="2"/>
  <c r="F450" i="2"/>
  <c r="F608" i="2"/>
  <c r="F722" i="2"/>
  <c r="F798" i="2"/>
  <c r="F855" i="2"/>
  <c r="C1069" i="2"/>
  <c r="F1070" i="2"/>
  <c r="F1326" i="2"/>
  <c r="F1395" i="2"/>
  <c r="F1547" i="2"/>
  <c r="F1679" i="2"/>
  <c r="F1731" i="2"/>
  <c r="F1789" i="2"/>
  <c r="F1920" i="2"/>
  <c r="F2140" i="2"/>
  <c r="F2205" i="2"/>
  <c r="F2252" i="2"/>
  <c r="F2301" i="2"/>
  <c r="F2519" i="2"/>
  <c r="F2599" i="2"/>
  <c r="F2717" i="2"/>
  <c r="F2923" i="2"/>
  <c r="F3111" i="2"/>
  <c r="F3256" i="2"/>
  <c r="F3385" i="2"/>
  <c r="F3463" i="2"/>
  <c r="F3723" i="2"/>
  <c r="F3798" i="2"/>
  <c r="F3910" i="2"/>
  <c r="F4028" i="2"/>
  <c r="F4153" i="2"/>
  <c r="F4240" i="2"/>
  <c r="F4286" i="2"/>
  <c r="F4446" i="2"/>
  <c r="F4489" i="2"/>
  <c r="F4604" i="2"/>
  <c r="F4734" i="2"/>
  <c r="C4903" i="2"/>
  <c r="F4904" i="2"/>
  <c r="F4363" i="2"/>
  <c r="F1106" i="2"/>
  <c r="F2751" i="2"/>
  <c r="F243" i="2"/>
  <c r="F3156" i="2"/>
  <c r="F3989" i="2"/>
  <c r="F4387" i="2"/>
  <c r="F1898" i="2"/>
  <c r="F4662" i="2"/>
  <c r="F52" i="2"/>
  <c r="F101" i="2"/>
  <c r="F160" i="2"/>
  <c r="F220" i="2"/>
  <c r="F291" i="2"/>
  <c r="F401" i="2"/>
  <c r="F453" i="2"/>
  <c r="F500" i="2"/>
  <c r="F610" i="2"/>
  <c r="F805" i="2"/>
  <c r="F858" i="2"/>
  <c r="F1140" i="2"/>
  <c r="F1253" i="2"/>
  <c r="F1337" i="2"/>
  <c r="F1397" i="2"/>
  <c r="F1460" i="2"/>
  <c r="F1681" i="2"/>
  <c r="F1743" i="2"/>
  <c r="F1794" i="2"/>
  <c r="F1925" i="2"/>
  <c r="F2031" i="2"/>
  <c r="F2154" i="2"/>
  <c r="F2312" i="2"/>
  <c r="C2373" i="2"/>
  <c r="F2374" i="2"/>
  <c r="F2443" i="2"/>
  <c r="F2602" i="2"/>
  <c r="F2651" i="2"/>
  <c r="F2856" i="2"/>
  <c r="F3116" i="2"/>
  <c r="F3191" i="2"/>
  <c r="F3261" i="2"/>
  <c r="F3390" i="2"/>
  <c r="F3519" i="2"/>
  <c r="F3802" i="2"/>
  <c r="F3982" i="2"/>
  <c r="F4072" i="2"/>
  <c r="F4104" i="2"/>
  <c r="F4158" i="2"/>
  <c r="F4243" i="2"/>
  <c r="F4339" i="2"/>
  <c r="F4401" i="2"/>
  <c r="F4448" i="2"/>
  <c r="F4491" i="2"/>
  <c r="F4543" i="2"/>
  <c r="F4644" i="2"/>
  <c r="F4688" i="2"/>
  <c r="F4737" i="2"/>
  <c r="F4815" i="2"/>
  <c r="F4825" i="2"/>
  <c r="F1715" i="2"/>
  <c r="F3292" i="2"/>
  <c r="F4812" i="2"/>
  <c r="F4844" i="2"/>
  <c r="F4639" i="2"/>
  <c r="F1535" i="2"/>
  <c r="F264" i="2"/>
  <c r="F906" i="2"/>
  <c r="F1245" i="2"/>
  <c r="F2292" i="2"/>
  <c r="F2689" i="2"/>
  <c r="F3097" i="2"/>
  <c r="F3514" i="2"/>
  <c r="F63" i="2"/>
  <c r="F112" i="2"/>
  <c r="F224" i="2"/>
  <c r="F296" i="2"/>
  <c r="F403" i="2"/>
  <c r="F553" i="2"/>
  <c r="F621" i="2"/>
  <c r="F725" i="2"/>
  <c r="F1024" i="2"/>
  <c r="F1073" i="2"/>
  <c r="F1342" i="2"/>
  <c r="F1465" i="2"/>
  <c r="F1503" i="2"/>
  <c r="F1550" i="2"/>
  <c r="F1745" i="2"/>
  <c r="F1805" i="2"/>
  <c r="F1858" i="2"/>
  <c r="F1936" i="2"/>
  <c r="F2041" i="2"/>
  <c r="F2090" i="2"/>
  <c r="F2156" i="2"/>
  <c r="F2454" i="2"/>
  <c r="F2605" i="2"/>
  <c r="F2662" i="2"/>
  <c r="F2792" i="2"/>
  <c r="F2867" i="2"/>
  <c r="F2928" i="2"/>
  <c r="C3203" i="2"/>
  <c r="F3204" i="2"/>
  <c r="F3273" i="2"/>
  <c r="F3324" i="2"/>
  <c r="F3401" i="2"/>
  <c r="F3530" i="2"/>
  <c r="F3573" i="2"/>
  <c r="C3733" i="2"/>
  <c r="F3868" i="2"/>
  <c r="C3912" i="2"/>
  <c r="F3913" i="2"/>
  <c r="F3984" i="2"/>
  <c r="F4044" i="2"/>
  <c r="F4160" i="2"/>
  <c r="F4245" i="2"/>
  <c r="F4403" i="2"/>
  <c r="F4548" i="2"/>
  <c r="F4690" i="2"/>
  <c r="F4739" i="2"/>
  <c r="F890" i="2"/>
  <c r="F2006" i="2"/>
  <c r="F414" i="2"/>
  <c r="F1019" i="2"/>
  <c r="F2118" i="2"/>
  <c r="F603" i="2"/>
  <c r="F947" i="2"/>
  <c r="F1487" i="2"/>
  <c r="F1844" i="2"/>
  <c r="F2570" i="2"/>
  <c r="F2975" i="2"/>
  <c r="C3368" i="2"/>
  <c r="F3369" i="2"/>
  <c r="F3654" i="2"/>
  <c r="F4596" i="2"/>
  <c r="F26" i="2"/>
  <c r="F68" i="2"/>
  <c r="F117" i="2"/>
  <c r="F174" i="2"/>
  <c r="F311" i="2"/>
  <c r="F557" i="2"/>
  <c r="F736" i="2"/>
  <c r="F874" i="2"/>
  <c r="C930" i="2"/>
  <c r="F931" i="2"/>
  <c r="F1037" i="2"/>
  <c r="F1084" i="2"/>
  <c r="F1213" i="2"/>
  <c r="F1286" i="2"/>
  <c r="F1400" i="2"/>
  <c r="F1447" i="2"/>
  <c r="F1478" i="2"/>
  <c r="F1516" i="2"/>
  <c r="F1561" i="2"/>
  <c r="F1808" i="2"/>
  <c r="F1863" i="2"/>
  <c r="F2095" i="2"/>
  <c r="F2159" i="2"/>
  <c r="F2211" i="2"/>
  <c r="F2258" i="2"/>
  <c r="F2380" i="2"/>
  <c r="F2459" i="2"/>
  <c r="F2607" i="2"/>
  <c r="F2667" i="2"/>
  <c r="F2803" i="2"/>
  <c r="F2872" i="2"/>
  <c r="F2939" i="2"/>
  <c r="F3006" i="2"/>
  <c r="F3074" i="2"/>
  <c r="F3336" i="2"/>
  <c r="F3469" i="2"/>
  <c r="F3583" i="2"/>
  <c r="C3682" i="2"/>
  <c r="F3683" i="2"/>
  <c r="C3736" i="2"/>
  <c r="F3871" i="2"/>
  <c r="F3924" i="2"/>
  <c r="F3986" i="2"/>
  <c r="F4203" i="2"/>
  <c r="C4247" i="2"/>
  <c r="F4248" i="2"/>
  <c r="F4300" i="2"/>
  <c r="F4355" i="2"/>
  <c r="F4451" i="2"/>
  <c r="F4494" i="2"/>
  <c r="F4561" i="2"/>
  <c r="F4610" i="2"/>
  <c r="F4648" i="2"/>
  <c r="F4750" i="2"/>
  <c r="F4818" i="2"/>
  <c r="F4572" i="2"/>
  <c r="F755" i="2"/>
  <c r="F4139" i="2"/>
  <c r="F1228" i="2"/>
  <c r="F3751" i="2"/>
  <c r="F2640" i="2"/>
  <c r="F4919" i="2"/>
  <c r="F4755" i="2"/>
  <c r="F4357" i="2"/>
  <c r="F359" i="2"/>
  <c r="F869" i="2"/>
  <c r="F332" i="2"/>
  <c r="F2424" i="2"/>
  <c r="F2769" i="2"/>
  <c r="F3170" i="2"/>
  <c r="F3567" i="2"/>
  <c r="F3840" i="2"/>
  <c r="F4141" i="2"/>
  <c r="F4438" i="2"/>
  <c r="F4680" i="2"/>
  <c r="F129" i="2"/>
  <c r="F567" i="2"/>
  <c r="C886" i="2"/>
  <c r="F887" i="2"/>
  <c r="F1403" i="2"/>
  <c r="F1566" i="2"/>
  <c r="F1684" i="2"/>
  <c r="C2213" i="2"/>
  <c r="F2391" i="2"/>
  <c r="F2740" i="2"/>
  <c r="C2883" i="2"/>
  <c r="F3480" i="2"/>
  <c r="F3810" i="2"/>
  <c r="F3341" i="2"/>
  <c r="F3838" i="2"/>
  <c r="F4727" i="2"/>
  <c r="F4305" i="2"/>
  <c r="F1994" i="2"/>
  <c r="F505" i="2"/>
  <c r="F4025" i="2"/>
  <c r="F1061" i="2"/>
  <c r="F570" i="2"/>
  <c r="F1103" i="2"/>
  <c r="C1357" i="2"/>
  <c r="F1358" i="2"/>
  <c r="F1941" i="2"/>
  <c r="F2274" i="2"/>
  <c r="F2396" i="2"/>
  <c r="F2682" i="2"/>
  <c r="C2818" i="2"/>
  <c r="F2819" i="2"/>
  <c r="C3023" i="2"/>
  <c r="F3024" i="2"/>
  <c r="F3415" i="2"/>
  <c r="F3598" i="2"/>
  <c r="F4163" i="2"/>
  <c r="F4464" i="2"/>
  <c r="F4711" i="2"/>
  <c r="F4777" i="2"/>
  <c r="F4512" i="2"/>
  <c r="F820" i="2"/>
  <c r="F4626" i="2"/>
  <c r="F2062" i="2"/>
  <c r="F4259" i="2"/>
  <c r="F1355" i="2"/>
  <c r="F3133" i="2"/>
  <c r="F4922" i="2"/>
  <c r="F944" i="2"/>
  <c r="F3659" i="2"/>
  <c r="C133" i="2"/>
  <c r="F134" i="2"/>
  <c r="F464" i="2"/>
  <c r="F572" i="2"/>
  <c r="F642" i="2"/>
  <c r="F698" i="2"/>
  <c r="F817" i="2"/>
  <c r="F4840" i="2"/>
  <c r="F4877" i="2"/>
  <c r="F2167" i="2"/>
  <c r="F1481" i="2"/>
  <c r="F892" i="2"/>
  <c r="F3558" i="2"/>
  <c r="F4368" i="2"/>
  <c r="F808" i="2"/>
  <c r="F4607" i="2"/>
  <c r="F3357" i="2"/>
  <c r="F928" i="2"/>
  <c r="F46" i="2"/>
  <c r="F484" i="2"/>
  <c r="F836" i="2"/>
  <c r="F1377" i="2"/>
  <c r="F1660" i="2"/>
  <c r="C2502" i="2"/>
  <c r="F2503" i="2"/>
  <c r="F3893" i="2"/>
  <c r="F4184" i="2"/>
  <c r="C88" i="2"/>
  <c r="F137" i="2"/>
  <c r="F193" i="2"/>
  <c r="F316" i="2"/>
  <c r="F367" i="2"/>
  <c r="F469" i="2"/>
  <c r="F583" i="2"/>
  <c r="F644" i="2"/>
  <c r="F703" i="2"/>
  <c r="C759" i="2"/>
  <c r="F760" i="2"/>
  <c r="F1109" i="2"/>
  <c r="F1307" i="2"/>
  <c r="F1410" i="2"/>
  <c r="C1483" i="2"/>
  <c r="F1484" i="2"/>
  <c r="F1826" i="2"/>
  <c r="F1946" i="2"/>
  <c r="F2009" i="2"/>
  <c r="F2115" i="2"/>
  <c r="F2286" i="2"/>
  <c r="C2407" i="2"/>
  <c r="C2564" i="2"/>
  <c r="F2565" i="2"/>
  <c r="F2628" i="2"/>
  <c r="F2900" i="2"/>
  <c r="F2959" i="2"/>
  <c r="F3237" i="2"/>
  <c r="F3287" i="2"/>
  <c r="C3430" i="2"/>
  <c r="F3774" i="2"/>
  <c r="F3958" i="2"/>
  <c r="F4007" i="2"/>
  <c r="F4125" i="2"/>
  <c r="F4422" i="2"/>
  <c r="F4797" i="2"/>
  <c r="F3947" i="2"/>
  <c r="F4058" i="2"/>
  <c r="F2953" i="2"/>
  <c r="F1361" i="2"/>
  <c r="F2471" i="2"/>
  <c r="F3095" i="2"/>
  <c r="F1233" i="2"/>
  <c r="F3186" i="2"/>
  <c r="F4280" i="2"/>
  <c r="F2918" i="2"/>
  <c r="C646" i="2"/>
  <c r="C290" i="2"/>
  <c r="C1807" i="2"/>
  <c r="C2377" i="2"/>
  <c r="C2453" i="2"/>
  <c r="C1288" i="2"/>
  <c r="C2956" i="2"/>
  <c r="C3150" i="2"/>
  <c r="C400" i="2"/>
  <c r="C1083" i="2"/>
  <c r="C3371" i="2"/>
  <c r="C4326" i="2"/>
  <c r="C1105" i="2"/>
  <c r="C1943" i="2"/>
  <c r="C206" i="2"/>
  <c r="C848" i="2"/>
  <c r="C2686" i="2"/>
  <c r="C4165" i="2"/>
  <c r="C4416" i="2"/>
  <c r="C2505" i="2"/>
  <c r="C3638" i="2"/>
  <c r="C2986" i="2"/>
  <c r="C3305" i="2"/>
  <c r="C3653" i="2"/>
  <c r="C2134" i="2"/>
  <c r="C2648" i="2"/>
  <c r="C2925" i="2"/>
  <c r="C2991" i="2"/>
  <c r="C4529" i="2"/>
  <c r="C1578" i="2"/>
  <c r="C2609" i="2"/>
  <c r="C2216" i="2"/>
  <c r="C3582" i="2"/>
  <c r="C2331" i="2"/>
  <c r="C754" i="2"/>
  <c r="C813" i="2"/>
  <c r="C2969" i="2"/>
  <c r="C3039" i="2"/>
  <c r="C3167" i="2"/>
  <c r="C3351" i="2"/>
  <c r="C4692" i="2"/>
  <c r="C2025" i="2"/>
  <c r="C2699" i="2"/>
  <c r="C2040" i="2"/>
  <c r="C539" i="2"/>
  <c r="C2853" i="2"/>
  <c r="C3110" i="2"/>
  <c r="C2534" i="2"/>
  <c r="C2661" i="2"/>
  <c r="C854" i="2"/>
  <c r="C3005" i="2"/>
  <c r="C3851" i="2"/>
  <c r="C4846" i="2"/>
  <c r="C1122" i="2"/>
  <c r="C1149" i="2" s="1"/>
  <c r="C4381" i="2"/>
  <c r="C1659" i="2"/>
  <c r="C2750" i="2"/>
  <c r="C2886" i="2"/>
  <c r="C3867" i="2"/>
  <c r="C4242" i="2"/>
  <c r="C638" i="2"/>
  <c r="C735" i="2"/>
  <c r="C2076" i="2"/>
  <c r="C2341" i="2"/>
  <c r="C2567" i="2"/>
  <c r="C4542" i="2"/>
  <c r="C4606" i="2"/>
  <c r="C2297" i="2"/>
  <c r="C1642" i="2"/>
  <c r="C1694" i="2"/>
  <c r="C3242" i="2"/>
  <c r="C4856" i="2"/>
  <c r="C362" i="2"/>
  <c r="C683" i="2"/>
  <c r="C889" i="2"/>
  <c r="C2169" i="2"/>
  <c r="C432" i="2"/>
  <c r="C455" i="2" s="1"/>
  <c r="C2938" i="2"/>
  <c r="C3206" i="2"/>
  <c r="C171" i="2"/>
  <c r="C219" i="2"/>
  <c r="C234" i="2" s="1"/>
  <c r="C1157" i="2"/>
  <c r="C1446" i="2"/>
  <c r="C2288" i="2"/>
  <c r="C2622" i="2"/>
  <c r="C3219" i="2"/>
  <c r="C1742" i="2"/>
  <c r="C1857" i="2"/>
  <c r="C3414" i="2"/>
  <c r="C3747" i="2"/>
  <c r="C4687" i="2"/>
  <c r="C4736" i="2"/>
  <c r="C483" i="2"/>
  <c r="C582" i="2"/>
  <c r="C1301" i="2"/>
  <c r="C1497" i="2"/>
  <c r="C1892" i="2"/>
  <c r="C2721" i="2"/>
  <c r="C3172" i="2"/>
  <c r="C4661" i="2"/>
  <c r="C1725" i="2"/>
  <c r="C2012" i="2"/>
  <c r="C2473" i="2"/>
  <c r="C2734" i="2"/>
  <c r="C2789" i="2"/>
  <c r="C3806" i="2"/>
  <c r="C3988" i="2"/>
  <c r="C1263" i="2"/>
  <c r="C2183" i="2"/>
  <c r="C2547" i="2"/>
  <c r="C2802" i="2"/>
  <c r="C4445" i="2"/>
  <c r="C4488" i="2"/>
  <c r="C1625" i="2"/>
  <c r="C1919" i="2"/>
  <c r="C3873" i="2"/>
  <c r="C4802" i="2"/>
  <c r="C4916" i="2"/>
  <c r="C4930" i="2" s="1"/>
  <c r="C1975" i="2"/>
  <c r="C3384" i="2"/>
  <c r="C659" i="2"/>
  <c r="C1039" i="2"/>
  <c r="C3026" i="2"/>
  <c r="C4450" i="2"/>
  <c r="C552" i="2"/>
  <c r="C1281" i="2"/>
  <c r="C2821" i="2"/>
  <c r="C4022" i="2"/>
  <c r="C4299" i="2"/>
  <c r="C1874" i="2"/>
  <c r="C3703" i="2"/>
  <c r="C463" i="2"/>
  <c r="C1594" i="2"/>
  <c r="C2440" i="2"/>
  <c r="C2768" i="2"/>
  <c r="C2834" i="2"/>
  <c r="C3466" i="2"/>
  <c r="C111" i="2"/>
  <c r="C1825" i="2"/>
  <c r="C1879" i="2"/>
  <c r="C2518" i="2"/>
  <c r="C2917" i="2"/>
  <c r="C3286" i="2"/>
  <c r="C1227" i="2"/>
  <c r="C1255" i="2" s="1"/>
  <c r="C1399" i="2"/>
  <c r="C4071" i="2"/>
  <c r="C258" i="2"/>
  <c r="C1407" i="2"/>
  <c r="C1544" i="2"/>
  <c r="C1788" i="2"/>
  <c r="C2089" i="2"/>
  <c r="C3137" i="2"/>
  <c r="C3479" i="2"/>
  <c r="C4726" i="2"/>
  <c r="C4876" i="2"/>
  <c r="C868" i="2"/>
  <c r="C946" i="2"/>
  <c r="C1336" i="2"/>
  <c r="C3094" i="2"/>
  <c r="C3255" i="2"/>
  <c r="C3717" i="2"/>
  <c r="C4365" i="2"/>
  <c r="C4493" i="2"/>
  <c r="C136" i="2"/>
  <c r="C1047" i="2"/>
  <c r="C2056" i="2"/>
  <c r="C2254" i="2"/>
  <c r="C2418" i="2"/>
  <c r="C2486" i="2"/>
  <c r="C2601" i="2"/>
  <c r="C3318" i="2"/>
  <c r="C4001" i="2"/>
  <c r="C4283" i="2"/>
  <c r="C383" i="2"/>
  <c r="C607" i="2"/>
  <c r="C1610" i="2"/>
  <c r="C3597" i="2"/>
  <c r="C1060" i="2"/>
  <c r="C2355" i="2"/>
  <c r="C3433" i="2"/>
  <c r="C3797" i="2"/>
  <c r="C4119" i="2"/>
  <c r="C620" i="2"/>
  <c r="C1560" i="2"/>
  <c r="C3446" i="2"/>
  <c r="C830" i="2"/>
  <c r="C1018" i="2"/>
  <c r="C1678" i="2"/>
  <c r="C2120" i="2"/>
  <c r="C2229" i="2"/>
  <c r="C3685" i="2"/>
  <c r="C4066" i="2"/>
  <c r="C4524" i="2"/>
  <c r="C4589" i="2"/>
  <c r="C4749" i="2"/>
  <c r="C154" i="2"/>
  <c r="C3338" i="2"/>
  <c r="C499" i="2"/>
  <c r="C514" i="2" s="1"/>
  <c r="C1319" i="2"/>
  <c r="C2390" i="2"/>
  <c r="C2580" i="2"/>
  <c r="C3981" i="2"/>
  <c r="C4861" i="2"/>
  <c r="C2866" i="2"/>
  <c r="C3185" i="2"/>
  <c r="C3923" i="2"/>
  <c r="C839" i="14"/>
  <c r="C830" i="14"/>
  <c r="C796" i="14"/>
  <c r="C689" i="14"/>
  <c r="C665" i="14"/>
  <c r="C653" i="14"/>
  <c r="C641" i="14"/>
  <c r="C587" i="14"/>
  <c r="C551" i="14"/>
  <c r="C527" i="14"/>
  <c r="C515" i="14"/>
  <c r="C491" i="14"/>
  <c r="C479" i="14"/>
  <c r="C467" i="14"/>
  <c r="C443" i="14"/>
  <c r="C431" i="14"/>
  <c r="C407" i="14"/>
  <c r="C395" i="14"/>
  <c r="C383" i="14"/>
  <c r="C371" i="14"/>
  <c r="C359" i="14"/>
  <c r="C193" i="14"/>
  <c r="C181" i="14"/>
  <c r="C170" i="14"/>
  <c r="C158" i="14"/>
  <c r="C146" i="14"/>
  <c r="C132" i="14"/>
  <c r="C131" i="14" s="1"/>
  <c r="C134" i="14" s="1"/>
  <c r="C112" i="14"/>
  <c r="C88" i="14"/>
  <c r="C28" i="14"/>
  <c r="C27" i="14" s="1"/>
  <c r="C30" i="14" s="1"/>
  <c r="C19" i="14"/>
  <c r="E234" i="4"/>
  <c r="E51" i="4" s="1"/>
  <c r="E105" i="4"/>
  <c r="E16" i="4" s="1"/>
  <c r="E86" i="4"/>
  <c r="C1075" i="2" l="1"/>
  <c r="C1184" i="2"/>
  <c r="C544" i="2"/>
  <c r="C4891" i="2"/>
  <c r="C4291" i="2"/>
  <c r="C1911" i="2"/>
  <c r="C3645" i="2"/>
  <c r="C4250" i="2"/>
  <c r="C3102" i="2"/>
  <c r="C4213" i="2"/>
  <c r="C3575" i="2"/>
  <c r="C491" i="2"/>
  <c r="C2260" i="2"/>
  <c r="C2539" i="2"/>
  <c r="C4331" i="2"/>
  <c r="C4498" i="2"/>
  <c r="C3879" i="2"/>
  <c r="C54" i="2"/>
  <c r="C4869" i="2"/>
  <c r="C1717" i="2"/>
  <c r="C4455" i="2"/>
  <c r="C4906" i="2"/>
  <c r="C1686" i="2"/>
  <c r="C1328" i="2"/>
  <c r="C3739" i="2"/>
  <c r="C1521" i="2"/>
  <c r="C1413" i="2"/>
  <c r="C3993" i="2"/>
  <c r="C405" i="2"/>
  <c r="C211" i="2"/>
  <c r="C4077" i="2"/>
  <c r="C1052" i="2"/>
  <c r="C1293" i="2"/>
  <c r="C727" i="2"/>
  <c r="D36" i="4"/>
  <c r="D33" i="4"/>
  <c r="D31" i="4"/>
  <c r="D30" i="4"/>
  <c r="D28" i="4"/>
  <c r="D27" i="4"/>
  <c r="D26" i="4"/>
  <c r="C1489" i="2"/>
  <c r="D217" i="4"/>
  <c r="D184" i="4"/>
  <c r="D54" i="4"/>
  <c r="D194" i="4"/>
  <c r="D215" i="4"/>
  <c r="D177" i="4"/>
  <c r="E246" i="4"/>
  <c r="E230" i="4"/>
  <c r="E10" i="4"/>
  <c r="E6" i="4" s="1"/>
  <c r="E78" i="4"/>
  <c r="E245" i="4"/>
  <c r="E244" i="4" s="1"/>
  <c r="E57" i="4"/>
  <c r="E56" i="4" s="1"/>
  <c r="E55" i="4" s="1"/>
  <c r="E93" i="4"/>
  <c r="E100" i="4"/>
  <c r="D246" i="4"/>
  <c r="F3557" i="2"/>
  <c r="F4362" i="2"/>
  <c r="F4085" i="2"/>
  <c r="F4202" i="2"/>
  <c r="F2008" i="2"/>
  <c r="F868" i="2"/>
  <c r="F326" i="2"/>
  <c r="F1281" i="2"/>
  <c r="F358" i="2"/>
  <c r="F452" i="2"/>
  <c r="F483" i="2"/>
  <c r="F3400" i="2"/>
  <c r="F2294" i="2"/>
  <c r="F4650" i="2"/>
  <c r="F111" i="2"/>
  <c r="F3384" i="2"/>
  <c r="F45" i="2"/>
  <c r="F1250" i="2"/>
  <c r="F2622" i="2"/>
  <c r="F1122" i="2"/>
  <c r="F602" i="2"/>
  <c r="F3653" i="2"/>
  <c r="F1105" i="2"/>
  <c r="F133" i="2"/>
  <c r="F1908" i="2"/>
  <c r="F1421" i="2"/>
  <c r="F3820" i="2"/>
  <c r="F1212" i="2"/>
  <c r="F3797" i="2"/>
  <c r="F1515" i="2"/>
  <c r="F3255" i="2"/>
  <c r="F4726" i="2"/>
  <c r="F4320" i="2"/>
  <c r="F62" i="2"/>
  <c r="F4620" i="2"/>
  <c r="F569" i="2"/>
  <c r="F2699" i="2"/>
  <c r="F1357" i="2"/>
  <c r="F4524" i="2"/>
  <c r="F4283" i="2"/>
  <c r="F3094" i="2"/>
  <c r="F3286" i="2"/>
  <c r="F4463" i="2"/>
  <c r="F4916" i="2"/>
  <c r="F4488" i="2"/>
  <c r="F4687" i="2"/>
  <c r="F362" i="2"/>
  <c r="F3851" i="2"/>
  <c r="F754" i="2"/>
  <c r="F3132" i="2"/>
  <c r="F88" i="2"/>
  <c r="F3682" i="2"/>
  <c r="F2338" i="2"/>
  <c r="F4066" i="2"/>
  <c r="F3272" i="2"/>
  <c r="F258" i="2"/>
  <c r="F2834" i="2"/>
  <c r="F4445" i="2"/>
  <c r="C3765" i="2"/>
  <c r="F3765" i="2" s="1"/>
  <c r="F1938" i="2"/>
  <c r="F3867" i="2"/>
  <c r="F3059" i="2"/>
  <c r="F2453" i="2"/>
  <c r="F886" i="2"/>
  <c r="C3949" i="2"/>
  <c r="C2410" i="2"/>
  <c r="F2410" i="2" s="1"/>
  <c r="F2355" i="2"/>
  <c r="F3318" i="2"/>
  <c r="F276" i="2"/>
  <c r="F2158" i="2"/>
  <c r="F2917" i="2"/>
  <c r="F2768" i="2"/>
  <c r="F4921" i="2"/>
  <c r="F4400" i="2"/>
  <c r="F3414" i="2"/>
  <c r="F432" i="2"/>
  <c r="F3957" i="2"/>
  <c r="F2986" i="2"/>
  <c r="F2073" i="2"/>
  <c r="F2850" i="2"/>
  <c r="F4898" i="2"/>
  <c r="F3302" i="2"/>
  <c r="F1060" i="2"/>
  <c r="F2601" i="2"/>
  <c r="F136" i="2"/>
  <c r="F2642" i="2"/>
  <c r="F4022" i="2"/>
  <c r="F3073" i="2"/>
  <c r="F1497" i="2"/>
  <c r="F2661" i="2"/>
  <c r="F848" i="2"/>
  <c r="F3335" i="2"/>
  <c r="F3150" i="2"/>
  <c r="F1807" i="2"/>
  <c r="F2502" i="2"/>
  <c r="F4903" i="2"/>
  <c r="F3185" i="2"/>
  <c r="F2681" i="2"/>
  <c r="F4338" i="2"/>
  <c r="F3597" i="2"/>
  <c r="F2486" i="2"/>
  <c r="F91" i="2"/>
  <c r="F1594" i="2"/>
  <c r="F2899" i="2"/>
  <c r="F1919" i="2"/>
  <c r="F2802" i="2"/>
  <c r="F2734" i="2"/>
  <c r="F1742" i="2"/>
  <c r="F219" i="2"/>
  <c r="F3907" i="2"/>
  <c r="F4542" i="2"/>
  <c r="F2331" i="2"/>
  <c r="F4165" i="2"/>
  <c r="F290" i="2"/>
  <c r="F3203" i="2"/>
  <c r="F1459" i="2"/>
  <c r="F2547" i="2"/>
  <c r="F171" i="2"/>
  <c r="F1956" i="2"/>
  <c r="F3351" i="2"/>
  <c r="F4481" i="2"/>
  <c r="F3023" i="2"/>
  <c r="F3368" i="2"/>
  <c r="F4927" i="2"/>
  <c r="F310" i="2"/>
  <c r="F1758" i="2"/>
  <c r="F1788" i="2"/>
  <c r="F4731" i="2"/>
  <c r="F3167" i="2"/>
  <c r="F4884" i="2"/>
  <c r="F1560" i="2"/>
  <c r="F1399" i="2"/>
  <c r="F1039" i="2"/>
  <c r="F1725" i="2"/>
  <c r="F807" i="2"/>
  <c r="F4157" i="2"/>
  <c r="F1480" i="2"/>
  <c r="F3039" i="2"/>
  <c r="F3773" i="2"/>
  <c r="F1083" i="2"/>
  <c r="F2056" i="2"/>
  <c r="F905" i="2"/>
  <c r="F1227" i="2"/>
  <c r="F522" i="2"/>
  <c r="F659" i="2"/>
  <c r="F582" i="2"/>
  <c r="F4381" i="2"/>
  <c r="F2969" i="2"/>
  <c r="C3588" i="2"/>
  <c r="F3588" i="2" s="1"/>
  <c r="F400" i="2"/>
  <c r="F3430" i="2"/>
  <c r="F2818" i="2"/>
  <c r="F2213" i="2"/>
  <c r="F1069" i="2"/>
  <c r="F819" i="2"/>
  <c r="F683" i="2"/>
  <c r="F2436" i="2"/>
  <c r="C2961" i="2"/>
  <c r="F2564" i="2"/>
  <c r="F943" i="2"/>
  <c r="F20" i="2"/>
  <c r="C3915" i="2"/>
  <c r="F2117" i="2"/>
  <c r="F1694" i="2"/>
  <c r="D236" i="4"/>
  <c r="F4152" i="2"/>
  <c r="C3247" i="2"/>
  <c r="F3912" i="2"/>
  <c r="F2373" i="2"/>
  <c r="D53" i="4"/>
  <c r="F930" i="2"/>
  <c r="F770" i="2"/>
  <c r="F4692" i="2"/>
  <c r="F4861" i="2"/>
  <c r="F315" i="2"/>
  <c r="F1683" i="2"/>
  <c r="F3338" i="2"/>
  <c r="F143" i="2"/>
  <c r="F4606" i="2"/>
  <c r="F2648" i="2"/>
  <c r="F2377" i="2"/>
  <c r="F3099" i="2"/>
  <c r="F4162" i="2"/>
  <c r="F2609" i="2"/>
  <c r="F421" i="2"/>
  <c r="F4038" i="2"/>
  <c r="F1846" i="2"/>
  <c r="F1975" i="2"/>
  <c r="F3518" i="2"/>
  <c r="F1047" i="2"/>
  <c r="F946" i="2"/>
  <c r="F176" i="2"/>
  <c r="F2686" i="2"/>
  <c r="F4210" i="2"/>
  <c r="F4833" i="2"/>
  <c r="C1980" i="2"/>
  <c r="F4071" i="2"/>
  <c r="F2440" i="2"/>
  <c r="F2853" i="2"/>
  <c r="F3572" i="2"/>
  <c r="F4450" i="2"/>
  <c r="F4370" i="2"/>
  <c r="F3638" i="2"/>
  <c r="F2821" i="2"/>
  <c r="F4736" i="2"/>
  <c r="F3242" i="2"/>
  <c r="F4247" i="2"/>
  <c r="F2567" i="2"/>
  <c r="F1407" i="2"/>
  <c r="F3026" i="2"/>
  <c r="F1814" i="2"/>
  <c r="F2925" i="2"/>
  <c r="F1325" i="2"/>
  <c r="F1747" i="2"/>
  <c r="F3988" i="2"/>
  <c r="F646" i="2"/>
  <c r="F3466" i="2"/>
  <c r="F4027" i="2"/>
  <c r="F607" i="2"/>
  <c r="F3806" i="2"/>
  <c r="F1549" i="2"/>
  <c r="F51" i="2"/>
  <c r="F759" i="2"/>
  <c r="D68" i="4"/>
  <c r="D169" i="4"/>
  <c r="D269" i="4"/>
  <c r="D67" i="4"/>
  <c r="D251" i="4"/>
  <c r="D60" i="4"/>
  <c r="D192" i="4"/>
  <c r="F1642" i="2"/>
  <c r="C2478" i="2"/>
  <c r="F1146" i="2"/>
  <c r="F724" i="2"/>
  <c r="F2134" i="2"/>
  <c r="C2891" i="2"/>
  <c r="F2297" i="2"/>
  <c r="F1192" i="2"/>
  <c r="F3981" i="2"/>
  <c r="F1483" i="2"/>
  <c r="F1288" i="2"/>
  <c r="F3172" i="2"/>
  <c r="F1371" i="2"/>
  <c r="F2012" i="2"/>
  <c r="C860" i="2"/>
  <c r="F2786" i="2"/>
  <c r="F4103" i="2"/>
  <c r="F3206" i="2"/>
  <c r="C4170" i="2"/>
  <c r="F4001" i="2"/>
  <c r="F1972" i="2"/>
  <c r="F2183" i="2"/>
  <c r="C2347" i="2"/>
  <c r="F2418" i="2"/>
  <c r="F2229" i="2"/>
  <c r="F4178" i="2"/>
  <c r="F4416" i="2"/>
  <c r="C1451" i="2"/>
  <c r="F1583" i="2"/>
  <c r="F4913" i="2"/>
  <c r="F463" i="2"/>
  <c r="F4258" i="2"/>
  <c r="F1446" i="2"/>
  <c r="F4242" i="2"/>
  <c r="F735" i="2"/>
  <c r="F3529" i="2"/>
  <c r="F413" i="2"/>
  <c r="F620" i="2"/>
  <c r="F4811" i="2"/>
  <c r="F3513" i="2"/>
  <c r="F499" i="2"/>
  <c r="F3371" i="2"/>
  <c r="F2883" i="2"/>
  <c r="F2750" i="2"/>
  <c r="F2866" i="2"/>
  <c r="F830" i="2"/>
  <c r="F372" i="2"/>
  <c r="F4846" i="2"/>
  <c r="F4441" i="2"/>
  <c r="F100" i="2"/>
  <c r="F3005" i="2"/>
  <c r="F206" i="2"/>
  <c r="F3110" i="2"/>
  <c r="F1678" i="2"/>
  <c r="F1018" i="2"/>
  <c r="F1263" i="2"/>
  <c r="F1943" i="2"/>
  <c r="F2249" i="2"/>
  <c r="F2120" i="2"/>
  <c r="F2518" i="2"/>
  <c r="F1247" i="2"/>
  <c r="F3479" i="2"/>
  <c r="F4749" i="2"/>
  <c r="F3446" i="2"/>
  <c r="F154" i="2"/>
  <c r="F4506" i="2"/>
  <c r="F4589" i="2"/>
  <c r="F2390" i="2"/>
  <c r="F4221" i="2"/>
  <c r="F4299" i="2"/>
  <c r="F539" i="2"/>
  <c r="F2580" i="2"/>
  <c r="F933" i="2"/>
  <c r="F1301" i="2"/>
  <c r="F1486" i="2"/>
  <c r="F2110" i="2"/>
  <c r="F4876" i="2"/>
  <c r="F552" i="2"/>
  <c r="C2081" i="2"/>
  <c r="F1892" i="2"/>
  <c r="F1529" i="2"/>
  <c r="F1139" i="2"/>
  <c r="F1360" i="2"/>
  <c r="F1610" i="2"/>
  <c r="F1843" i="2"/>
  <c r="F2216" i="2"/>
  <c r="F3923" i="2"/>
  <c r="F1825" i="2"/>
  <c r="F4817" i="2"/>
  <c r="F1774" i="2"/>
  <c r="F697" i="2"/>
  <c r="F1336" i="2"/>
  <c r="F3219" i="2"/>
  <c r="F2938" i="2"/>
  <c r="F3717" i="2"/>
  <c r="F2288" i="2"/>
  <c r="F1216" i="2"/>
  <c r="F2254" i="2"/>
  <c r="F1625" i="2"/>
  <c r="F3239" i="2"/>
  <c r="F813" i="2"/>
  <c r="F187" i="2"/>
  <c r="F1647" i="2"/>
  <c r="F242" i="2"/>
  <c r="F889" i="2"/>
  <c r="F383" i="2"/>
  <c r="F1777" i="2"/>
  <c r="F2025" i="2"/>
  <c r="F1988" i="2"/>
  <c r="F3566" i="2"/>
  <c r="F4643" i="2"/>
  <c r="F854" i="2"/>
  <c r="F1072" i="2"/>
  <c r="F2040" i="2"/>
  <c r="F1857" i="2"/>
  <c r="F2268" i="2"/>
  <c r="F2956" i="2"/>
  <c r="F3887" i="2"/>
  <c r="F2789" i="2"/>
  <c r="F1659" i="2"/>
  <c r="F2886" i="2"/>
  <c r="F1157" i="2"/>
  <c r="F3747" i="2"/>
  <c r="F4705" i="2"/>
  <c r="F1544" i="2"/>
  <c r="F2311" i="2"/>
  <c r="F3462" i="2"/>
  <c r="F3703" i="2"/>
  <c r="F4119" i="2"/>
  <c r="C3142" i="2"/>
  <c r="F638" i="2"/>
  <c r="F2169" i="2"/>
  <c r="F2089" i="2"/>
  <c r="F4802" i="2"/>
  <c r="F3582" i="2"/>
  <c r="C1114" i="2"/>
  <c r="C2175" i="2"/>
  <c r="C2382" i="2"/>
  <c r="C651" i="2"/>
  <c r="C574" i="2"/>
  <c r="C2572" i="2"/>
  <c r="C2445" i="2"/>
  <c r="C3376" i="2"/>
  <c r="C762" i="2"/>
  <c r="C3031" i="2"/>
  <c r="C3065" i="2"/>
  <c r="C2726" i="2"/>
  <c r="C2510" i="2"/>
  <c r="C2691" i="2"/>
  <c r="C179" i="2"/>
  <c r="C1363" i="2"/>
  <c r="C897" i="2"/>
  <c r="C1948" i="2"/>
  <c r="C2997" i="2"/>
  <c r="C3812" i="2"/>
  <c r="C318" i="2"/>
  <c r="C822" i="2"/>
  <c r="C3471" i="2"/>
  <c r="C2760" i="2"/>
  <c r="C953" i="2"/>
  <c r="C2858" i="2"/>
  <c r="C2653" i="2"/>
  <c r="C3709" i="2"/>
  <c r="C2614" i="2"/>
  <c r="C2048" i="2"/>
  <c r="C4373" i="2"/>
  <c r="C4408" i="2"/>
  <c r="C4534" i="2"/>
  <c r="C282" i="2"/>
  <c r="C3406" i="2"/>
  <c r="C2826" i="2"/>
  <c r="C1780" i="2"/>
  <c r="C4030" i="2"/>
  <c r="C3177" i="2"/>
  <c r="C375" i="2"/>
  <c r="C689" i="2"/>
  <c r="C1219" i="2"/>
  <c r="C146" i="2"/>
  <c r="C3438" i="2"/>
  <c r="C2017" i="2"/>
  <c r="C3521" i="2"/>
  <c r="C103" i="2"/>
  <c r="C1884" i="2"/>
  <c r="C3211" i="2"/>
  <c r="C3310" i="2"/>
  <c r="C1552" i="2"/>
  <c r="C1586" i="2"/>
  <c r="C3343" i="2"/>
  <c r="C2221" i="2"/>
  <c r="C2126" i="2"/>
  <c r="C2794" i="2"/>
  <c r="C1750" i="2"/>
  <c r="C4741" i="2"/>
  <c r="C4820" i="2"/>
  <c r="C1817" i="2"/>
  <c r="C4612" i="2"/>
  <c r="C1618" i="2"/>
  <c r="C2930" i="2"/>
  <c r="C612" i="2"/>
  <c r="C4111" i="2"/>
  <c r="C3278" i="2"/>
  <c r="C2303" i="2"/>
  <c r="C4697" i="2"/>
  <c r="C1849" i="2"/>
  <c r="C1650" i="2"/>
  <c r="C606" i="14"/>
  <c r="C248" i="14"/>
  <c r="C76" i="14"/>
  <c r="C273" i="14"/>
  <c r="C218" i="14"/>
  <c r="C294" i="14"/>
  <c r="C784" i="14"/>
  <c r="E15" i="4" l="1"/>
  <c r="D37" i="4"/>
  <c r="D34" i="4"/>
  <c r="D32" i="4"/>
  <c r="D29" i="4"/>
  <c r="D198" i="4"/>
  <c r="D52" i="4"/>
  <c r="D38" i="4"/>
  <c r="D146" i="4"/>
  <c r="D186" i="4"/>
  <c r="E14" i="4"/>
  <c r="E13" i="4" s="1"/>
  <c r="E92" i="4"/>
  <c r="E229" i="4"/>
  <c r="E228" i="4" s="1"/>
  <c r="E50" i="4"/>
  <c r="E49" i="4" s="1"/>
  <c r="E48" i="4" s="1"/>
  <c r="D93" i="4"/>
  <c r="F3949" i="2"/>
  <c r="D245" i="4"/>
  <c r="D57" i="4"/>
  <c r="D234" i="4"/>
  <c r="D105" i="4"/>
  <c r="D100" i="4"/>
  <c r="D86" i="4"/>
  <c r="F4891" i="2"/>
  <c r="F4250" i="2"/>
  <c r="F1686" i="2"/>
  <c r="F4906" i="2"/>
  <c r="F250" i="2"/>
  <c r="F1980" i="2"/>
  <c r="F1911" i="2"/>
  <c r="F4869" i="2"/>
  <c r="F3915" i="2"/>
  <c r="F2961" i="2"/>
  <c r="F3247" i="2"/>
  <c r="F2891" i="2"/>
  <c r="C4931" i="2"/>
  <c r="F211" i="2"/>
  <c r="F4291" i="2"/>
  <c r="F4498" i="2"/>
  <c r="F4534" i="2"/>
  <c r="F860" i="2"/>
  <c r="F2794" i="2"/>
  <c r="F2760" i="2"/>
  <c r="F4077" i="2"/>
  <c r="F1219" i="2"/>
  <c r="F2614" i="2"/>
  <c r="F2858" i="2"/>
  <c r="F318" i="2"/>
  <c r="F2382" i="2"/>
  <c r="F1884" i="2"/>
  <c r="F689" i="2"/>
  <c r="F1149" i="2"/>
  <c r="F54" i="2"/>
  <c r="F4170" i="2"/>
  <c r="F2997" i="2"/>
  <c r="F4408" i="2"/>
  <c r="F1586" i="2"/>
  <c r="F4930" i="2"/>
  <c r="F2445" i="2"/>
  <c r="F2478" i="2"/>
  <c r="F3031" i="2"/>
  <c r="F455" i="2"/>
  <c r="F1552" i="2"/>
  <c r="F3521" i="2"/>
  <c r="F3177" i="2"/>
  <c r="F2572" i="2"/>
  <c r="F3142" i="2"/>
  <c r="F4612" i="2"/>
  <c r="F3278" i="2"/>
  <c r="F574" i="2"/>
  <c r="F2691" i="2"/>
  <c r="F4331" i="2"/>
  <c r="F2930" i="2"/>
  <c r="F1750" i="2"/>
  <c r="F897" i="2"/>
  <c r="F3065" i="2"/>
  <c r="F2539" i="2"/>
  <c r="F4741" i="2"/>
  <c r="F3343" i="2"/>
  <c r="F3406" i="2"/>
  <c r="F3993" i="2"/>
  <c r="F3438" i="2"/>
  <c r="F3709" i="2"/>
  <c r="F2081" i="2"/>
  <c r="F3739" i="2"/>
  <c r="F4213" i="2"/>
  <c r="F2221" i="2"/>
  <c r="D259" i="4"/>
  <c r="F375" i="2"/>
  <c r="F544" i="2"/>
  <c r="F2303" i="2"/>
  <c r="F2510" i="2"/>
  <c r="D59" i="4"/>
  <c r="F491" i="2"/>
  <c r="F1451" i="2"/>
  <c r="F1413" i="2"/>
  <c r="F1075" i="2"/>
  <c r="D66" i="4"/>
  <c r="F2347" i="2"/>
  <c r="F1184" i="2"/>
  <c r="F4373" i="2"/>
  <c r="F405" i="2"/>
  <c r="F179" i="2"/>
  <c r="F4653" i="2"/>
  <c r="F2126" i="2"/>
  <c r="F1328" i="2"/>
  <c r="F612" i="2"/>
  <c r="F146" i="2"/>
  <c r="F4455" i="2"/>
  <c r="F3812" i="2"/>
  <c r="F1948" i="2"/>
  <c r="F1114" i="2"/>
  <c r="F3471" i="2"/>
  <c r="F762" i="2"/>
  <c r="F3645" i="2"/>
  <c r="F3879" i="2"/>
  <c r="F2048" i="2"/>
  <c r="F103" i="2"/>
  <c r="F2653" i="2"/>
  <c r="F2175" i="2"/>
  <c r="F727" i="2"/>
  <c r="F234" i="2"/>
  <c r="F2726" i="2"/>
  <c r="F1817" i="2"/>
  <c r="F4820" i="2"/>
  <c r="F953" i="2"/>
  <c r="F1618" i="2"/>
  <c r="F4030" i="2"/>
  <c r="F1255" i="2"/>
  <c r="F1363" i="2"/>
  <c r="F4111" i="2"/>
  <c r="F1052" i="2"/>
  <c r="C3589" i="2"/>
  <c r="F3575" i="2"/>
  <c r="F1780" i="2"/>
  <c r="F1717" i="2"/>
  <c r="F1521" i="2"/>
  <c r="F2017" i="2"/>
  <c r="F2260" i="2"/>
  <c r="F1489" i="2"/>
  <c r="F651" i="2"/>
  <c r="F822" i="2"/>
  <c r="F282" i="2"/>
  <c r="F3310" i="2"/>
  <c r="F1650" i="2"/>
  <c r="F2826" i="2"/>
  <c r="F424" i="2"/>
  <c r="F3376" i="2"/>
  <c r="F1849" i="2"/>
  <c r="F1293" i="2"/>
  <c r="F3211" i="2"/>
  <c r="F3102" i="2"/>
  <c r="F514" i="2"/>
  <c r="C1651" i="2"/>
  <c r="C769" i="14"/>
  <c r="C347" i="14"/>
  <c r="C742" i="14"/>
  <c r="E77" i="4" l="1"/>
  <c r="E5" i="4"/>
  <c r="E227" i="4"/>
  <c r="E47" i="4"/>
  <c r="D43" i="4"/>
  <c r="D197" i="4"/>
  <c r="D244" i="4"/>
  <c r="D14" i="4"/>
  <c r="D145" i="4"/>
  <c r="D92" i="4"/>
  <c r="D56" i="4"/>
  <c r="D51" i="4"/>
  <c r="D229" i="4"/>
  <c r="D16" i="4"/>
  <c r="D15" i="4"/>
  <c r="D10" i="4"/>
  <c r="D78" i="4"/>
  <c r="F4931" i="2"/>
  <c r="F3589" i="2"/>
  <c r="D62" i="4"/>
  <c r="D40" i="4"/>
  <c r="D35" i="4"/>
  <c r="D25" i="4"/>
  <c r="F1651" i="2"/>
  <c r="E140" i="4" l="1"/>
  <c r="E39" i="4"/>
  <c r="D220" i="4"/>
  <c r="D55" i="4"/>
  <c r="D13" i="4"/>
  <c r="D228" i="4"/>
  <c r="D49" i="4"/>
  <c r="D77" i="4"/>
  <c r="D6" i="4"/>
  <c r="D24" i="4"/>
  <c r="C249" i="4"/>
  <c r="C123" i="4"/>
  <c r="C90" i="4"/>
  <c r="C113" i="4"/>
  <c r="C69" i="4"/>
  <c r="E45" i="4" l="1"/>
  <c r="D227" i="4"/>
  <c r="C230" i="4"/>
  <c r="F233" i="4"/>
  <c r="F120" i="4"/>
  <c r="F262" i="4"/>
  <c r="C107" i="4"/>
  <c r="F108" i="4"/>
  <c r="C112" i="4"/>
  <c r="C88" i="4"/>
  <c r="F89" i="4"/>
  <c r="C12" i="4"/>
  <c r="F124" i="4"/>
  <c r="F268" i="4"/>
  <c r="F80" i="4"/>
  <c r="C134" i="4"/>
  <c r="C82" i="4"/>
  <c r="F83" i="4"/>
  <c r="C110" i="4"/>
  <c r="F111" i="4"/>
  <c r="C23" i="4"/>
  <c r="F123" i="4"/>
  <c r="C84" i="4"/>
  <c r="F85" i="4"/>
  <c r="C132" i="4"/>
  <c r="D48" i="4"/>
  <c r="D5" i="4"/>
  <c r="D140" i="4"/>
  <c r="C137" i="4"/>
  <c r="C295" i="4"/>
  <c r="C128" i="4"/>
  <c r="C117" i="4"/>
  <c r="C50" i="4"/>
  <c r="E70" i="4" l="1"/>
  <c r="C127" i="4"/>
  <c r="C41" i="4" s="1"/>
  <c r="C20" i="4"/>
  <c r="D39" i="4"/>
  <c r="D47" i="4"/>
  <c r="F23" i="4"/>
  <c r="C18" i="4"/>
  <c r="F110" i="4"/>
  <c r="C136" i="4"/>
  <c r="F50" i="4"/>
  <c r="F230" i="4"/>
  <c r="F295" i="4"/>
  <c r="C11" i="4"/>
  <c r="F88" i="4"/>
  <c r="C17" i="4"/>
  <c r="F107" i="4"/>
  <c r="C22" i="4"/>
  <c r="F117" i="4"/>
  <c r="C8" i="4"/>
  <c r="F82" i="4"/>
  <c r="C9" i="4"/>
  <c r="F84" i="4"/>
  <c r="F255" i="4"/>
  <c r="F163" i="4"/>
  <c r="F165" i="4"/>
  <c r="F256" i="4"/>
  <c r="C257" i="4"/>
  <c r="C241" i="4"/>
  <c r="F242" i="4"/>
  <c r="F253" i="4"/>
  <c r="F176" i="4"/>
  <c r="F254" i="4"/>
  <c r="F164" i="4"/>
  <c r="F188" i="4"/>
  <c r="C116" i="4"/>
  <c r="C252" i="4"/>
  <c r="D45" i="4" l="1"/>
  <c r="C19" i="4"/>
  <c r="C126" i="4"/>
  <c r="C21" i="4"/>
  <c r="F22" i="4"/>
  <c r="F18" i="4"/>
  <c r="F17" i="4"/>
  <c r="F9" i="4"/>
  <c r="F11" i="4"/>
  <c r="F116" i="4"/>
  <c r="F8" i="4"/>
  <c r="C42" i="4"/>
  <c r="C275" i="4"/>
  <c r="C179" i="4"/>
  <c r="C162" i="4"/>
  <c r="C199" i="4"/>
  <c r="C207" i="4"/>
  <c r="F158" i="4"/>
  <c r="F206" i="4"/>
  <c r="F151" i="4"/>
  <c r="C54" i="4"/>
  <c r="F241" i="4"/>
  <c r="C209" i="4"/>
  <c r="F212" i="4"/>
  <c r="F154" i="4"/>
  <c r="F156" i="4"/>
  <c r="F181" i="4"/>
  <c r="F190" i="4"/>
  <c r="C194" i="4"/>
  <c r="F195" i="4"/>
  <c r="F159" i="4"/>
  <c r="F219" i="4"/>
  <c r="C213" i="4"/>
  <c r="F214" i="4"/>
  <c r="F168" i="4"/>
  <c r="F272" i="4"/>
  <c r="F161" i="4"/>
  <c r="F172" i="4"/>
  <c r="F150" i="4"/>
  <c r="F189" i="4"/>
  <c r="F166" i="4"/>
  <c r="C171" i="4"/>
  <c r="F173" i="4"/>
  <c r="F157" i="4"/>
  <c r="F277" i="4"/>
  <c r="F160" i="4"/>
  <c r="F202" i="4"/>
  <c r="D70" i="4"/>
  <c r="C61" i="4"/>
  <c r="F153" i="4"/>
  <c r="C147" i="4"/>
  <c r="F149" i="4"/>
  <c r="F200" i="4"/>
  <c r="F276" i="4"/>
  <c r="C60" i="4"/>
  <c r="F252" i="4"/>
  <c r="C237" i="4"/>
  <c r="F148" i="4"/>
  <c r="F203" i="4"/>
  <c r="C174" i="4"/>
  <c r="F175" i="4"/>
  <c r="F271" i="4"/>
  <c r="F183" i="4"/>
  <c r="F273" i="4"/>
  <c r="F155" i="4"/>
  <c r="C177" i="4"/>
  <c r="F178" i="4"/>
  <c r="C251" i="4"/>
  <c r="C152" i="4"/>
  <c r="C187" i="4"/>
  <c r="C218" i="4"/>
  <c r="C68" i="4" l="1"/>
  <c r="C36" i="4"/>
  <c r="C33" i="4"/>
  <c r="C32" i="4"/>
  <c r="C31" i="4"/>
  <c r="C30" i="4"/>
  <c r="C28" i="4"/>
  <c r="C27" i="4"/>
  <c r="C26" i="4"/>
  <c r="F26" i="4" s="1"/>
  <c r="F21" i="4"/>
  <c r="F179" i="4"/>
  <c r="F275" i="4"/>
  <c r="F162" i="4"/>
  <c r="F199" i="4"/>
  <c r="F54" i="4"/>
  <c r="C236" i="4"/>
  <c r="C53" i="4"/>
  <c r="F147" i="4"/>
  <c r="C215" i="4"/>
  <c r="F216" i="4"/>
  <c r="F68" i="4"/>
  <c r="F28" i="4"/>
  <c r="C184" i="4"/>
  <c r="F185" i="4"/>
  <c r="F251" i="4"/>
  <c r="C59" i="4"/>
  <c r="F60" i="4"/>
  <c r="C169" i="4"/>
  <c r="F170" i="4"/>
  <c r="F174" i="4"/>
  <c r="F213" i="4"/>
  <c r="F209" i="4"/>
  <c r="F152" i="4"/>
  <c r="C192" i="4"/>
  <c r="F193" i="4"/>
  <c r="F177" i="4"/>
  <c r="C38" i="4"/>
  <c r="F194" i="4"/>
  <c r="C217" i="4"/>
  <c r="F218" i="4"/>
  <c r="F44" i="4"/>
  <c r="F187" i="4"/>
  <c r="F171" i="4"/>
  <c r="C37" i="4" l="1"/>
  <c r="C34" i="4"/>
  <c r="C29" i="4"/>
  <c r="F33" i="4"/>
  <c r="C198" i="4"/>
  <c r="F215" i="4"/>
  <c r="F32" i="4"/>
  <c r="F192" i="4"/>
  <c r="F184" i="4"/>
  <c r="C52" i="4"/>
  <c r="F217" i="4"/>
  <c r="F31" i="4"/>
  <c r="F169" i="4"/>
  <c r="C146" i="4"/>
  <c r="F38" i="4"/>
  <c r="F36" i="4"/>
  <c r="F27" i="4"/>
  <c r="F30" i="4"/>
  <c r="C186" i="4"/>
  <c r="F59" i="4"/>
  <c r="C43" i="4" l="1"/>
  <c r="C145" i="4"/>
  <c r="F146" i="4"/>
  <c r="F37" i="4"/>
  <c r="F186" i="4"/>
  <c r="F34" i="4"/>
  <c r="F29" i="4"/>
  <c r="C25" i="4"/>
  <c r="C35" i="4"/>
  <c r="F198" i="4"/>
  <c r="C197" i="4"/>
  <c r="C24" i="4" l="1"/>
  <c r="F197" i="4"/>
  <c r="F25" i="4"/>
  <c r="F43" i="4"/>
  <c r="C40" i="4"/>
  <c r="F35" i="4"/>
  <c r="F145" i="4"/>
  <c r="C220" i="4"/>
  <c r="F40" i="4" l="1"/>
  <c r="F24" i="4"/>
  <c r="F220" i="4"/>
  <c r="C79" i="4" l="1"/>
  <c r="F81" i="4"/>
  <c r="C7" i="4"/>
  <c r="F7" i="4" l="1"/>
  <c r="F79" i="4"/>
  <c r="C270" i="4" l="1"/>
  <c r="C67" i="4" s="1"/>
  <c r="F274" i="4"/>
  <c r="C269" i="4"/>
  <c r="F269" i="4" l="1"/>
  <c r="C66" i="4"/>
  <c r="F67" i="4"/>
  <c r="F270" i="4"/>
  <c r="C266" i="4" l="1"/>
  <c r="F267" i="4"/>
  <c r="F66" i="4"/>
  <c r="C65" i="4" l="1"/>
  <c r="F266" i="4"/>
  <c r="F65" i="4" l="1"/>
  <c r="F98" i="4" l="1"/>
  <c r="C261" i="4" l="1"/>
  <c r="F263" i="4"/>
  <c r="C260" i="4" l="1"/>
  <c r="C64" i="4"/>
  <c r="C259" i="4"/>
  <c r="F260" i="4"/>
  <c r="C63" i="4"/>
  <c r="F64" i="4"/>
  <c r="F261" i="4"/>
  <c r="F259" i="4" l="1"/>
  <c r="C62" i="4"/>
  <c r="F63" i="4"/>
  <c r="F62" i="4" l="1"/>
  <c r="F103" i="4" l="1"/>
  <c r="C93" i="4"/>
  <c r="F95" i="4"/>
  <c r="C234" i="4"/>
  <c r="C86" i="4"/>
  <c r="F247" i="4"/>
  <c r="C100" i="4"/>
  <c r="F99" i="4"/>
  <c r="F97" i="4"/>
  <c r="F248" i="4"/>
  <c r="F102" i="4"/>
  <c r="F101" i="4"/>
  <c r="C105" i="4"/>
  <c r="F106" i="4"/>
  <c r="C10" i="4" l="1"/>
  <c r="F94" i="4"/>
  <c r="F235" i="4"/>
  <c r="F104" i="4"/>
  <c r="C246" i="4"/>
  <c r="C245" i="4" s="1"/>
  <c r="F87" i="4"/>
  <c r="C78" i="4"/>
  <c r="C15" i="4"/>
  <c r="F100" i="4"/>
  <c r="F93" i="4"/>
  <c r="C6" i="4"/>
  <c r="F10" i="4"/>
  <c r="C92" i="4"/>
  <c r="F86" i="4"/>
  <c r="C14" i="4"/>
  <c r="F234" i="4"/>
  <c r="C229" i="4"/>
  <c r="C16" i="4"/>
  <c r="F105" i="4"/>
  <c r="C51" i="4"/>
  <c r="C57" i="4" l="1"/>
  <c r="F78" i="4"/>
  <c r="F246" i="4"/>
  <c r="C77" i="4"/>
  <c r="F92" i="4"/>
  <c r="C228" i="4"/>
  <c r="F229" i="4"/>
  <c r="C244" i="4"/>
  <c r="F245" i="4"/>
  <c r="F16" i="4"/>
  <c r="C56" i="4"/>
  <c r="F57" i="4"/>
  <c r="C13" i="4"/>
  <c r="F14" i="4"/>
  <c r="F6" i="4"/>
  <c r="C49" i="4"/>
  <c r="F51" i="4"/>
  <c r="F15" i="4"/>
  <c r="C140" i="4" l="1"/>
  <c r="F77" i="4"/>
  <c r="C5" i="4"/>
  <c r="F244" i="4"/>
  <c r="C48" i="4"/>
  <c r="F49" i="4"/>
  <c r="C55" i="4"/>
  <c r="F56" i="4"/>
  <c r="F228" i="4"/>
  <c r="C227" i="4"/>
  <c r="F140" i="4"/>
  <c r="F13" i="4"/>
  <c r="F5" i="4" l="1"/>
  <c r="F55" i="4"/>
  <c r="C39" i="4"/>
  <c r="F227" i="4"/>
  <c r="F48" i="4"/>
  <c r="C47" i="4"/>
  <c r="F39" i="4" l="1"/>
  <c r="C45" i="4"/>
  <c r="F47" i="4"/>
  <c r="F45" i="4" l="1"/>
  <c r="C70" i="4"/>
</calcChain>
</file>

<file path=xl/sharedStrings.xml><?xml version="1.0" encoding="utf-8"?>
<sst xmlns="http://schemas.openxmlformats.org/spreadsheetml/2006/main" count="5845" uniqueCount="1040">
  <si>
    <t>Економски код</t>
  </si>
  <si>
    <t>О п и с</t>
  </si>
  <si>
    <t>П о р е с к и   п р и х о д и</t>
  </si>
  <si>
    <t>Приходи од пореза на доходак и добит</t>
  </si>
  <si>
    <t>Порези на доходак</t>
  </si>
  <si>
    <t>Порези на добит правних лица</t>
  </si>
  <si>
    <t>Доприноси за социјално осигурање</t>
  </si>
  <si>
    <t>714000</t>
  </si>
  <si>
    <t>Порези на имовину</t>
  </si>
  <si>
    <t>Порези на промет производа и услуга</t>
  </si>
  <si>
    <t>Индиректни порези прикупљени преко УИО</t>
  </si>
  <si>
    <t>Индиректни порези прукупљени преко УИО - збирно</t>
  </si>
  <si>
    <t>Н е п о р е с к и   п р и х о д и</t>
  </si>
  <si>
    <t>Приходи од дивиденде, учешћа у капиталу и сличних права</t>
  </si>
  <si>
    <t>Приходи од закупа и ренте</t>
  </si>
  <si>
    <t>Приходи од камата на готовину и готовинске еквиваленте</t>
  </si>
  <si>
    <t>Приходи од камата и осталих накнада на дате зајмове</t>
  </si>
  <si>
    <t>Административне накнаде и таксе</t>
  </si>
  <si>
    <t>Судске накнаде и таксе</t>
  </si>
  <si>
    <t>Приходи од пружања јавних услуга</t>
  </si>
  <si>
    <t>Новчане казне</t>
  </si>
  <si>
    <t>Приходи од финансијске и нефинансијске имовине и трансакција са другим јединицама власти</t>
  </si>
  <si>
    <t>Остали непорески приходи</t>
  </si>
  <si>
    <t>Остале накнаде по разним основама</t>
  </si>
  <si>
    <t>Накнаде по разним основама</t>
  </si>
  <si>
    <t>Трансфери између различитих јединица власти</t>
  </si>
  <si>
    <t>Трансфери од државе</t>
  </si>
  <si>
    <t>Трансфери од ентитета</t>
  </si>
  <si>
    <t>Трансфери од јединица локалне самоуправе</t>
  </si>
  <si>
    <t>Трансфери од фондова обавезног социјалног осигурања</t>
  </si>
  <si>
    <t>Трансфери од осталих јединица власти</t>
  </si>
  <si>
    <t>Трансфери унутар исте јединице власти</t>
  </si>
  <si>
    <t>ПРИМИЦИ ЗА НЕФИНАНСИЈСКУ ИМОВИНУ</t>
  </si>
  <si>
    <t>Примици за произведену сталну имовину</t>
  </si>
  <si>
    <t>Примици за зграде и објекте</t>
  </si>
  <si>
    <t>Примици за постројења и опрему</t>
  </si>
  <si>
    <t>Примици од финансијске имовине</t>
  </si>
  <si>
    <t>Примици од наплате датих зајмова</t>
  </si>
  <si>
    <t>Примици од финансијске имовине из трансакција са другим јединицама власти</t>
  </si>
  <si>
    <t>Примици од издавања хартија од вриједности</t>
  </si>
  <si>
    <t>Примици од узетих зајмова</t>
  </si>
  <si>
    <t>Остали примици из трансакција између или унутар јединица власти</t>
  </si>
  <si>
    <t>Остали примици из трансакција са другим јединицама власти</t>
  </si>
  <si>
    <t>Економски 
код</t>
  </si>
  <si>
    <t>Т е к у ћ и   р а с х о д и</t>
  </si>
  <si>
    <t>Расходи за лична примања запослених</t>
  </si>
  <si>
    <t>Расходи за бруто плате запослених</t>
  </si>
  <si>
    <t>Расходи за бруто накнаде трошкова и осталих личних примања запослених по основу рада</t>
  </si>
  <si>
    <t>Расходи за накнаду плата запослених за вријеме боловања, родитељског одсуства и осталих накнада плата</t>
  </si>
  <si>
    <t xml:space="preserve">Расходи за отпремнине и једнократне помоћи (бруто) </t>
  </si>
  <si>
    <t>Расходи по основу коришћења роба и услуга</t>
  </si>
  <si>
    <t>Расходи по основу закупа</t>
  </si>
  <si>
    <t>Расходи по основу утрошка енергије, комуналних, комуникационих и транспортних услуга</t>
  </si>
  <si>
    <t>Расходи за режијски материјал</t>
  </si>
  <si>
    <t>Расходи за набавку уџбеника</t>
  </si>
  <si>
    <t>Расходи за материјал за посебне намјене</t>
  </si>
  <si>
    <t>Расходи за такмичење ученика</t>
  </si>
  <si>
    <t>Расходи за текуће одржавање</t>
  </si>
  <si>
    <t>Расходи по основу путовања и смјештаја</t>
  </si>
  <si>
    <t>Расходи по основу смјештаја скупштинских посланика</t>
  </si>
  <si>
    <t>Расходи за стручне услуге</t>
  </si>
  <si>
    <t>Расходи за стручне услуге ИТ</t>
  </si>
  <si>
    <t>Расходи за Владине информативне кампање</t>
  </si>
  <si>
    <t>Расходи за стручно усавршавање наставника</t>
  </si>
  <si>
    <t>Расходи штампања образаца мјеница</t>
  </si>
  <si>
    <t>Расходи дистрибуције образаца мјеница</t>
  </si>
  <si>
    <t>Расходи штампања административних такса</t>
  </si>
  <si>
    <t>Расходи за услуге финансијског посредовања у сврху провођења Закона о унутрашњем дугу и Закона о задуживању, дугу и гаранцијама</t>
  </si>
  <si>
    <t>Расходи за штампање томболских картица, посебних ознака и наљепница</t>
  </si>
  <si>
    <t>Расходи за oгледе и пројекте</t>
  </si>
  <si>
    <t>Расходи за имплементацију Стратегије унапређења подршке породици у Републици Српској</t>
  </si>
  <si>
    <t>Расходи за имплементацију Стратегије за сузбијање насиља у породици у Републици Српској</t>
  </si>
  <si>
    <t>Расходи за стручне услуге - Мале олимпијске игре Републике Српске</t>
  </si>
  <si>
    <t>Расходи за услуге одржавања јавних површина и заштите животне средине</t>
  </si>
  <si>
    <t>Расходи за стручно усавршавање запослених</t>
  </si>
  <si>
    <t>Расходи за бруто накнаде за рад ван радног односа</t>
  </si>
  <si>
    <t>Расходи по основу репрезентације</t>
  </si>
  <si>
    <t>Расходи по основу пореза, доприноса и непореских накнада на терет послодавца</t>
  </si>
  <si>
    <t>Расходи по основу доприноса за професионалну рехабилитацију инвалида</t>
  </si>
  <si>
    <t>Расходи за израду медаља</t>
  </si>
  <si>
    <t xml:space="preserve">Остали непоменути расходи </t>
  </si>
  <si>
    <t>Расходи за израду медаља, плакета и слично</t>
  </si>
  <si>
    <t>Остали расходи по основу коришћења роба и услуга - записници Пореске управе РС</t>
  </si>
  <si>
    <t>Пројекат Подршка за истраживање, документовање и анализе</t>
  </si>
  <si>
    <t>Расходи за бруто накнаде члановима комисија и радних група</t>
  </si>
  <si>
    <t>Трошкови анализе узорака и редовних мониторинга</t>
  </si>
  <si>
    <t>Расходи за бруто накнаде скупштинских посланика</t>
  </si>
  <si>
    <t>Расходи за бруто накнаде за рад делегата Вијећа народа</t>
  </si>
  <si>
    <t>Пројекти и програмске активности Савјета за дјецу Републике Српске</t>
  </si>
  <si>
    <t>Пројекти и програмске активности Савјета за демографску политику Републике Српске</t>
  </si>
  <si>
    <t>Пројекти и програмске активности Савјета за сузбијање насиља у породици и породичној заједници</t>
  </si>
  <si>
    <t>Остали расходи за манифестације у организацији Народне скупштине РС</t>
  </si>
  <si>
    <t>Расходи за реализацију Националне стратегије борбе против наркоманије</t>
  </si>
  <si>
    <t>Пројекат "Наше је боље"</t>
  </si>
  <si>
    <t>Расходи за реализацију Стратегије туризма</t>
  </si>
  <si>
    <t>Расходи за реализацију Стратегије развоја трговине</t>
  </si>
  <si>
    <t>Расходи финансирања и други финансијски трошкови</t>
  </si>
  <si>
    <t>Расходи по основу камата на хартије од вриједности - дугорочне обвезнице</t>
  </si>
  <si>
    <t>Расходи по основу камата на обвезнице у земљи емитоване за измирење обавеза по Закону о унутрашњем дугу</t>
  </si>
  <si>
    <t>Расходи по основу камата на трезорске записе</t>
  </si>
  <si>
    <t>Расходи по основу камата на хартије од вриједности у иностранству</t>
  </si>
  <si>
    <t>Расходи по основу камата на примљене зајмове  у земљи</t>
  </si>
  <si>
    <t>Расходи по основу камата на зајмове примљене од банака</t>
  </si>
  <si>
    <t>Расходи по основу камата на примљене зајмове из иностранства</t>
  </si>
  <si>
    <t>Трошкови сервисирања примљених зајмова</t>
  </si>
  <si>
    <t>Расходи по основу негативних курсних разлика из пословних и инвестиционих активности</t>
  </si>
  <si>
    <t>Расходи по основу затезних камата</t>
  </si>
  <si>
    <t>Субвенције</t>
  </si>
  <si>
    <t>Субвенције јавним медијима</t>
  </si>
  <si>
    <t>Субвенције Институту за јавно здравство</t>
  </si>
  <si>
    <t>Субвенције нефинансијским субјектима у области шумарства</t>
  </si>
  <si>
    <t>Субвенције нефинансијским субјектима у области ловства</t>
  </si>
  <si>
    <t>Субвенције за подстицај развоја пољопривреде и села</t>
  </si>
  <si>
    <t>Субвенција предузећу "Жељезнице Републике Српске"</t>
  </si>
  <si>
    <t>Субвенција "Аеродроми Републике Српске" АД Бања Лука</t>
  </si>
  <si>
    <t xml:space="preserve">Субвенције ЈП "Поште Српске" </t>
  </si>
  <si>
    <t>Субвенције Дому пензионера Требиње</t>
  </si>
  <si>
    <t>Субвенције Дому пензионера Бања Лука</t>
  </si>
  <si>
    <t>Субвенција каматне стопе за стамбено кредитирање младих и младих брачних парова</t>
  </si>
  <si>
    <t>Грантови</t>
  </si>
  <si>
    <t>Текући грантови у иностранство</t>
  </si>
  <si>
    <t>Текући грантови непрофитним субјектима у земљи</t>
  </si>
  <si>
    <t>Текући грантови непрофитним организацијама</t>
  </si>
  <si>
    <t>Грантови у земљи</t>
  </si>
  <si>
    <t>Текући грантови посланичим клубовима</t>
  </si>
  <si>
    <t>Текући грант за рад делегатских клубова</t>
  </si>
  <si>
    <t>Текући грантови за оперативне намјене у МУП - у</t>
  </si>
  <si>
    <t>Текући грантови културе за националне мањине</t>
  </si>
  <si>
    <t>Текући грантови културе</t>
  </si>
  <si>
    <t>Текући грантови студентским организацијама</t>
  </si>
  <si>
    <t>Текући грантови фондацијама и удружењима грађана</t>
  </si>
  <si>
    <t xml:space="preserve">Текући грантови добротворним друштвима "Мерхамет" у РС </t>
  </si>
  <si>
    <t>Текући грантови Каритасу у Републици Српској</t>
  </si>
  <si>
    <t>Текући грант хуманитарном друштву "Коло српских сестара"</t>
  </si>
  <si>
    <t>Текући грантови за рад удружења и организација цивилних жртава рата Бошњака и Хрвата</t>
  </si>
  <si>
    <t>Текући грантови парламентарним странкама</t>
  </si>
  <si>
    <t>Текући грант за рад Удружења "Дванaест беба" Приједор</t>
  </si>
  <si>
    <t>Текући грант друштву чланова Матице српске у РС</t>
  </si>
  <si>
    <t>Текући грант за активности научних институција</t>
  </si>
  <si>
    <t>Текући грант за активности у области технологије</t>
  </si>
  <si>
    <t>Финансирање пројеката и програма у складу са Законом о играма на срећу</t>
  </si>
  <si>
    <t>Текући грант за реализацију Националне стратегије борбе против наркоманије</t>
  </si>
  <si>
    <t>Текући грант Агенцији за акредитацију и унапређење квалитета здравствене заштите РС</t>
  </si>
  <si>
    <t xml:space="preserve">Текући грант хуманитарним организацијама и удружењима </t>
  </si>
  <si>
    <t>Текући грант предузећима за вођење стечајног поступка</t>
  </si>
  <si>
    <t>Текући грант Пољопривредном институту РС</t>
  </si>
  <si>
    <t>Текући грант Фонду за спречавање заразних болести</t>
  </si>
  <si>
    <t>Текући грант - ЈУ ветеринарски институт "др Васо Бутозан"</t>
  </si>
  <si>
    <t>Текући грант за заштиту потрошача</t>
  </si>
  <si>
    <t>Остали капитални грантови у земљи</t>
  </si>
  <si>
    <t>Текући грант за изградњу и одржавање споменика, спомен обиљежја и војничких гробаља</t>
  </si>
  <si>
    <t>Текући грантови организацијама и удружењима избјеглица и расељених лица</t>
  </si>
  <si>
    <t>Капитални грантови за рјешавање проблема интерно расељених лица</t>
  </si>
  <si>
    <t>Капитални грантови за финансирање повратка у Републику Српску</t>
  </si>
  <si>
    <t>Капитални грантови за финансирање повратка у Федерацију БиХ</t>
  </si>
  <si>
    <t>Текући грантови јавним установама и установама образовања за реализацију омладинских пројеката</t>
  </si>
  <si>
    <t>Текући грантови за реализацију програма дефинисаних Омладинском политиком РС и пројеката за унапређење и развој омладинског организовања</t>
  </si>
  <si>
    <t>Текући грантови младима и омладинским организацијама у руралним срединама</t>
  </si>
  <si>
    <t>Текући грантови за пројекте подршке међународне сарадње и мобилности младих</t>
  </si>
  <si>
    <t>Текући грантови за подршку активностима и пројектима за унапређење и развој волонтирања</t>
  </si>
  <si>
    <t xml:space="preserve">Текући грантови спортским организацијама  </t>
  </si>
  <si>
    <t>Текући грант за пројекат Мале олимпијске игре</t>
  </si>
  <si>
    <t>Текући грантови спортским организацијама лица са инвалидитетом у РС</t>
  </si>
  <si>
    <t>Текући грантови за финансирање спортских клубова и спортских манифестација у Брчко Дистрикту БиХ</t>
  </si>
  <si>
    <t>Текући грантови за национална спортска признања Републике Српске</t>
  </si>
  <si>
    <t>Текући грантови врхунским и перспективним спортистима у Републици Српској</t>
  </si>
  <si>
    <t>Капитални грантови младима и омладинским организацијама у руралним срединама</t>
  </si>
  <si>
    <t>Капитални грантови непрофитним организацијама за изградњу, реконструкцију и санацију спортских објеката</t>
  </si>
  <si>
    <t>Дознаке на име социјалне заштите које се исплаћују из буџета Републике</t>
  </si>
  <si>
    <t>Дознаке грађанима</t>
  </si>
  <si>
    <t>Стипендије</t>
  </si>
  <si>
    <t>Дознаке за међународну размјену студената</t>
  </si>
  <si>
    <t>Дознаке грађанима у области науке</t>
  </si>
  <si>
    <t>Дознаке грађанима у области технологије</t>
  </si>
  <si>
    <t>Стипендије и подстицаји "др Милан Јелић"</t>
  </si>
  <si>
    <t>Текуће дознаке за одликоване борце</t>
  </si>
  <si>
    <t>Текуће дознаке за борачки додатак</t>
  </si>
  <si>
    <t>Текуће дознаке за породичне инвалиднине</t>
  </si>
  <si>
    <t>Текуће дознаке за личне инвалиднине</t>
  </si>
  <si>
    <t>Текуће дознаке за цивилне инвалиднине</t>
  </si>
  <si>
    <t xml:space="preserve">Текуће дознаке за куповину ортопедских помагала РВИ, ампутирцима и параплегичарима </t>
  </si>
  <si>
    <t>Tекуће дознаке за заштиту жртава тортуре</t>
  </si>
  <si>
    <t>Текуће дознаке ППБ, РВИ и ЦЖР - исплата једнократне помоћи за трошкове лијечења</t>
  </si>
  <si>
    <t>Текуће дознаке ППБ, РВИ и ЦЖР - једнократна помоћ социјално угроженим лицима</t>
  </si>
  <si>
    <t>Текуће дознаке ППБ, РВИ и ЦЖР - остало</t>
  </si>
  <si>
    <t>Капиталне дознаке за стамбено збрињавање ППБ и РВИ од I до IV категорије</t>
  </si>
  <si>
    <t>Дознаке за рјешавање проблема избјеглица и расељених лица</t>
  </si>
  <si>
    <t>Дознаке за рјешавање проблема интерно расељених лица</t>
  </si>
  <si>
    <t>Дознаке за финансирање повратка у Републику Српску</t>
  </si>
  <si>
    <t>Дознаке за финансирање повратка у Федерацију БиХ</t>
  </si>
  <si>
    <t>Дознака за пројекат: "Фонд за повратак БиХ"</t>
  </si>
  <si>
    <t>Текуће дознаке за унапређење и развој породичног живота у РС</t>
  </si>
  <si>
    <t>Дознаке пружаоцима услуга за превоз ученика</t>
  </si>
  <si>
    <t>Дознаке социјалним институцијама</t>
  </si>
  <si>
    <t>Текуће дознаке пружаоцима услуга социјалне заштите ППБ, РВИ и ЦЖР - Пројекат бањске рехабилитације</t>
  </si>
  <si>
    <t>Дознаке за збрињавање жртава насиља у породици</t>
  </si>
  <si>
    <t>Дознаке на име социјалне заштите које исплаћују институције обавезног социјалног осигурања</t>
  </si>
  <si>
    <t>Дознаке по основу пензијског осигурања</t>
  </si>
  <si>
    <t>Расходи финансирања, други финансијски трошкови и расходи трансакција размјене између или унутар јединица власти</t>
  </si>
  <si>
    <t>Расходи из трансакције размјене између јединица власти</t>
  </si>
  <si>
    <t>Расходи из трансакције размјене унутар исте јединице власти</t>
  </si>
  <si>
    <t>Расходи по судским рјешењима</t>
  </si>
  <si>
    <t>Т р а н с ф е р и  и з м е ђ у  и  у н у т а р  ј е д и н и ц а  в л а с т и</t>
  </si>
  <si>
    <t>Средства за финансирање рада Фискалног савјета Босне и Херцеговине</t>
  </si>
  <si>
    <t>Средства за финансирање рада Савјета за државну помоћ Босне и Херцеговине</t>
  </si>
  <si>
    <t>Средства за финансирање рада Координационог одбора ЦЈХ у БиХ</t>
  </si>
  <si>
    <t>Трансфери заједничким институцијама за реформу јавне управе</t>
  </si>
  <si>
    <t>Трансфери јединицама локалне самоуправе - записници Пореске управе РС</t>
  </si>
  <si>
    <t>Трансфери за предшколско васпитање и образовање</t>
  </si>
  <si>
    <t>Трансфер за матичне установе културе</t>
  </si>
  <si>
    <t>Трансфери неразвијеним општинама</t>
  </si>
  <si>
    <t>Трансфери јединицама локалне самоуправе - социјална заштита</t>
  </si>
  <si>
    <t>Трансфери јединицама локалне самоуправе за финансирање интерно расељених лица</t>
  </si>
  <si>
    <t>Трансфери јединицама локалне самоуправе за финансирање повратка у Републику Српску</t>
  </si>
  <si>
    <t>Трансфери удружењима и организацијама за афирмацију породице</t>
  </si>
  <si>
    <t>Трансфери јединицама локалне самоуправе за пројекте и активности у области спорта</t>
  </si>
  <si>
    <t>Трансфери јединицама локалне самоуправе</t>
  </si>
  <si>
    <t>Трансфери фондовима обавезног социјалног осигурања</t>
  </si>
  <si>
    <t>Трансфери фондовима обавезног социјалног осигурања - записници Пореске управе РС</t>
  </si>
  <si>
    <t>Програм социјалног збрињавања радника</t>
  </si>
  <si>
    <t>Трансфер Фонду за здравствено осигурање за вантјелесну оплодњу</t>
  </si>
  <si>
    <t>Трансфер Фонду за здравствено осигурање за измирење обавеза према дијализним центрима</t>
  </si>
  <si>
    <t>Трансфер Фонду за здравствено осигурање за здравствену заштиту бораца, војних инвалида, ППБ и ЦЖР</t>
  </si>
  <si>
    <t>Трансфер Фонду за здравствено осигурање за здравствено осигурање избјеглица, расељених лица и повратника</t>
  </si>
  <si>
    <t>Трансфер Фонду солидарности за дијагностику и лијечење обољења, стања и повреда дјеце у иностранству</t>
  </si>
  <si>
    <t>Трансфер Фонду дјечије заштите</t>
  </si>
  <si>
    <t>Трансфер Фонду за дјечију заштиту - "Фонд треће и четврто дијете"</t>
  </si>
  <si>
    <t>Трансфер Комисији за концесије Републике Српске</t>
  </si>
  <si>
    <t>Трансфери унутар исте јединице власти - записници Пореске управе РС</t>
  </si>
  <si>
    <t>Трансфери за расходе за лична примања за институције средњег образовања</t>
  </si>
  <si>
    <t>Трансфери за расходе за лична примања за институције високог образовања</t>
  </si>
  <si>
    <t>Трансфер за установе културе</t>
  </si>
  <si>
    <t>Трансфер ЈУ "Андрићев институт" Вишеград</t>
  </si>
  <si>
    <t>Трансфер за Иновациони центар Бања Лука</t>
  </si>
  <si>
    <t>Трансфер за израду и издавање Енциклопедије РС</t>
  </si>
  <si>
    <t>Трансфери за суфинансирање пројеката финансираних из средстава међународних финансијских и нефинансијских институција</t>
  </si>
  <si>
    <t>Трансфер за ЈУ "Воде Српске"</t>
  </si>
  <si>
    <t>Трансфер Туристичкој организацији Републике Српске</t>
  </si>
  <si>
    <t>Трансфери за Националне паркове "Сутјеска" и "Козара"</t>
  </si>
  <si>
    <t>Трансфер Економско - социјалном савјету</t>
  </si>
  <si>
    <t>Трансфер Агенцији за мирно рјешавање радних спорова</t>
  </si>
  <si>
    <t>Трансфери за набавку уџбеника</t>
  </si>
  <si>
    <t>Трансфери за пројекте и активности у области породице</t>
  </si>
  <si>
    <t>Трансфери за пројекте и активности у области спорта</t>
  </si>
  <si>
    <t>И з д а ц и   з а   н е ф и н а н с и ј с к у   и м о в и н у</t>
  </si>
  <si>
    <t>Издаци за произведену сталну имовину</t>
  </si>
  <si>
    <t>Издаци за изградњу и прибављање зграда и објеката</t>
  </si>
  <si>
    <t>Издаци за инвестиционо одржавање, реконструкцију и адаптацију зграда и објеката</t>
  </si>
  <si>
    <t>Издаци за набавку постројења и опреме</t>
  </si>
  <si>
    <t>Издаци за инвестиционо одржавање опреме</t>
  </si>
  <si>
    <t>Издаци за биолошку имовину</t>
  </si>
  <si>
    <t>Издаци за нематеријалну произведену имовину</t>
  </si>
  <si>
    <t>Издаци за непроизведену сталну имовину</t>
  </si>
  <si>
    <t>Издаци за нематеријалну непроизведену имовину</t>
  </si>
  <si>
    <t>Издаци за осталу нематеријалну непроизведену имовину</t>
  </si>
  <si>
    <t>Издаци за лиценце</t>
  </si>
  <si>
    <t>Издаци за залихе материјала, робе и ситног инвентара, амбалаже и сл.</t>
  </si>
  <si>
    <t>Издаци за улагање на туђим некретнинама, постројењима и опреми</t>
  </si>
  <si>
    <t>И з д а ц и   з а   н е ф и н а н с и ј с к у   и м о в и н у  и з  т р а н с а к ц и ј а  и з м е ђ у  и л и  у н у т а р  ј е д и н и ц а  в л а с т и</t>
  </si>
  <si>
    <t>Издаци за нефинансијску имовину из трансакција између или унутар јединица власти</t>
  </si>
  <si>
    <t>Издаци за нефинансијску имовину из трансакција са другим буџетским корисницима исте јединице власти</t>
  </si>
  <si>
    <t>И з д а ц и   з а   ф и н а н с и ј с к у   и м о в и н у</t>
  </si>
  <si>
    <t>Издаци за финансијску имовину</t>
  </si>
  <si>
    <t>Издаци за акције и учешћа у капиталу</t>
  </si>
  <si>
    <t>Издаци за финансијску имовину из трансакција између или унутар јединица власти</t>
  </si>
  <si>
    <t>Издаци за финансијску имовину - водоснабдијевање и комунална инфраструктура</t>
  </si>
  <si>
    <t>И з д а ц и   з а   о т п л а т у   д у г о в а</t>
  </si>
  <si>
    <t>Издаци за отплату дугова</t>
  </si>
  <si>
    <t>Издаци за отплату главнице по обвезницама у земљи</t>
  </si>
  <si>
    <t>Издаци за отплату главнице по обвезницама у земљи емитованим за измирење обавеза по Закону о унутрашњем дугу</t>
  </si>
  <si>
    <t>Издаци за отплату главнице по трезорским записима</t>
  </si>
  <si>
    <t>Издаци за отплату главнице зајмова примљених од банака</t>
  </si>
  <si>
    <t>Издаци за отплату главнице зајмова примљених из иностранства</t>
  </si>
  <si>
    <t>Издаци за готовинске исплате за измирење обавеза верификованих у складу са Законом о унутрашњем дугу</t>
  </si>
  <si>
    <t>Издаци за отплату осталих дугова</t>
  </si>
  <si>
    <t xml:space="preserve">О с т а л и   и з д а ц и   </t>
  </si>
  <si>
    <t>Остали издаци</t>
  </si>
  <si>
    <t>Издаци по основу пореза на додату вриједност</t>
  </si>
  <si>
    <t>Издаци по основу депозита и кауција</t>
  </si>
  <si>
    <t>Издаци за отплату неизмирених обавеза из ранијих година</t>
  </si>
  <si>
    <t>Издаци по основу поврата јавних прихода</t>
  </si>
  <si>
    <t>Остали издаци у земљи</t>
  </si>
  <si>
    <t>Остали издаци из трансакција између или унутар јединица власти</t>
  </si>
  <si>
    <t>Остали издаци из трансакција са другим јединицама власти</t>
  </si>
  <si>
    <t>Остали издаци из трансакција са другим буџетским корисницима исте јединице власти</t>
  </si>
  <si>
    <t>****</t>
  </si>
  <si>
    <t>Буџетска резерва</t>
  </si>
  <si>
    <t xml:space="preserve"> </t>
  </si>
  <si>
    <t>Назив потрошачке јединице: Предсједник Републике Српске</t>
  </si>
  <si>
    <t>Број министарства: 01</t>
  </si>
  <si>
    <t>Број буџетске организације: 01</t>
  </si>
  <si>
    <t>Број потрошачке јединице: 001</t>
  </si>
  <si>
    <t>УКУПНИ  ИЗДАЦИ:</t>
  </si>
  <si>
    <t>Назив потрошачке јединице: Народна скупштина Републике Српске</t>
  </si>
  <si>
    <t>Број министарства: 02</t>
  </si>
  <si>
    <t>Број буџетске организације: 02</t>
  </si>
  <si>
    <t>Назив потрошачке јединице: Вијеће народа Републике Српске</t>
  </si>
  <si>
    <t>Број буџетске организације: 04</t>
  </si>
  <si>
    <t>Назив потрошачке јединице: Републичка комисија за утврђивање сукоба интереса у органима власти Републике Српске</t>
  </si>
  <si>
    <t xml:space="preserve">Број министарства: 02                                                                                    </t>
  </si>
  <si>
    <t>Број буџетске организације: 05</t>
  </si>
  <si>
    <t>О с т а л и  и з д а ц и</t>
  </si>
  <si>
    <t>Назив потрошачке јединице: Омбудсман за дјецу Републике Српске</t>
  </si>
  <si>
    <t>Број буџетске организације: 06</t>
  </si>
  <si>
    <t>Назив потрошачке јединице: Комисија за жалбе</t>
  </si>
  <si>
    <t>Број буџетске организације: 07</t>
  </si>
  <si>
    <t>Назив потрошачке јединице: Републичка изборна комисија</t>
  </si>
  <si>
    <t>Број буџетске организације: 08</t>
  </si>
  <si>
    <t>Назив потрошачке јединице: Фискални савјет Републике Српске</t>
  </si>
  <si>
    <t>Број буџетске организације: 09</t>
  </si>
  <si>
    <t>Назив потрошачке јединице: Уставни суд Републике Српске</t>
  </si>
  <si>
    <t>Број министарства: 03</t>
  </si>
  <si>
    <t>Назив потрошачке јединице: Влада Републике Српске</t>
  </si>
  <si>
    <t>Број министарства: 04</t>
  </si>
  <si>
    <t>Остали текући грантови у земљи</t>
  </si>
  <si>
    <t>Назив потрошачке јединице: Ваздухопловни сервис</t>
  </si>
  <si>
    <t>Назив потрошачке јединице: Републичка управа за геодетске и имовинско-правне послове</t>
  </si>
  <si>
    <t>Број буџетске организације: 10</t>
  </si>
  <si>
    <t>Назив потрошачке јединице: Републички секретаријат за законодавство</t>
  </si>
  <si>
    <t>Број буџетске организације: 11</t>
  </si>
  <si>
    <t>Назив потрошачке јединице: Агенција за државну управу</t>
  </si>
  <si>
    <t>Број буџетске организације: 13</t>
  </si>
  <si>
    <t>Назив потрошачке јединице: Одбор државне управе за жалбе</t>
  </si>
  <si>
    <t>Број буџетске организације: 14</t>
  </si>
  <si>
    <t>Број буџетске организације: 16</t>
  </si>
  <si>
    <t>Назив потрошачке јединице: Канцеларија правног представника</t>
  </si>
  <si>
    <t>Број буџетске организације: 17</t>
  </si>
  <si>
    <t>Назив потрошачке јединице: Републичка управа за инспекцијске послове</t>
  </si>
  <si>
    <t>Број буџетске организације: 19</t>
  </si>
  <si>
    <t>Број потрошачке јединице: 001-007</t>
  </si>
  <si>
    <t>Назив потрошачке јединице: Служба за заједничке послове Владе Републике Српске</t>
  </si>
  <si>
    <t>Број буџетске организације: 20</t>
  </si>
  <si>
    <t>Назив потрошачке јединице: Хеликоптерски сервис</t>
  </si>
  <si>
    <t>Број буџетске организације: 21</t>
  </si>
  <si>
    <t>Назив потрошачке јединице: Републичка управа цивилне заштите</t>
  </si>
  <si>
    <t>Број буџетске организације: 22</t>
  </si>
  <si>
    <t>Назив потрошачке јединице: Академија наука и умјетности Републике Српске</t>
  </si>
  <si>
    <t>Број министарства: 05</t>
  </si>
  <si>
    <t>Назив потрошачке јединице: Министарство унутрашњих послова</t>
  </si>
  <si>
    <t>Број министарства: 07</t>
  </si>
  <si>
    <t>Број буџетске организације: 12</t>
  </si>
  <si>
    <t>Назив потрошачке јединице: Министарство просвјете и културе</t>
  </si>
  <si>
    <t>Број министарства: 08</t>
  </si>
  <si>
    <t>Текући грантови удружењима од јавног интереса</t>
  </si>
  <si>
    <t>Назив потрошачке јединице: Основне школе</t>
  </si>
  <si>
    <t>Број потрошачке јединице: 001-206</t>
  </si>
  <si>
    <t>Назив потрошачке јединице: Средње школе</t>
  </si>
  <si>
    <t>Број буџетске организације: 15</t>
  </si>
  <si>
    <t>Назив потрошачке јединице: Републички педагошки завод</t>
  </si>
  <si>
    <t>Назив потрошачке јединице: Институције културе</t>
  </si>
  <si>
    <t>Број буџетске организације: 18</t>
  </si>
  <si>
    <t>Назив потрошачке јединице: Архив Републике Српске</t>
  </si>
  <si>
    <t>Назив потрошачке јединице: Републички секретаријат за вјере</t>
  </si>
  <si>
    <t>Назив потрошачке јединице: Универзитет у Бањој Луци</t>
  </si>
  <si>
    <t>Назив потрошачке јединице: Универзитет у Источном Сарајеву</t>
  </si>
  <si>
    <t>Број потрошачке јединице: 001-019</t>
  </si>
  <si>
    <t>Назив потрошачке јединице: Висока школа за туризам и хотелијерство Требиње</t>
  </si>
  <si>
    <t>Број буџетске организације: 34</t>
  </si>
  <si>
    <t>Назив потрошачке јединице: Институције специјалног и умјетничког образовања</t>
  </si>
  <si>
    <t>Број буџетске организације: 40</t>
  </si>
  <si>
    <t>Број потрошачке јединице: 001-015</t>
  </si>
  <si>
    <t>Назив потрошачке јединице: Завод за образовање одраслих</t>
  </si>
  <si>
    <t>Број буџетске организације: 41</t>
  </si>
  <si>
    <t xml:space="preserve">Назив потрошачке јединице: Министарство финансија </t>
  </si>
  <si>
    <t>Број министарства: 09</t>
  </si>
  <si>
    <t>Назив потрошачке јединице: Пореска управа Републике Српске</t>
  </si>
  <si>
    <t>Број потрошачке јединице: 001-008</t>
  </si>
  <si>
    <t>Назив потрошачке јединице: Републички завод за статистику</t>
  </si>
  <si>
    <t>Број потрошачке јединице: 003</t>
  </si>
  <si>
    <t>Назив потрошачке јединице: Републичка управа за игре на срећу</t>
  </si>
  <si>
    <t>Број буџетске организације: 25</t>
  </si>
  <si>
    <t>Назив потрошачке јединице: Министарство правде</t>
  </si>
  <si>
    <t>Број министарства: 10</t>
  </si>
  <si>
    <t>Број буџетске организације: 24</t>
  </si>
  <si>
    <t>Назив потрошачке јединице: Врховни суд Републике Српске</t>
  </si>
  <si>
    <t>Назив потрошачке јединице: Републичко јавно тужилаштво Републике Српске</t>
  </si>
  <si>
    <t>Број буџетске организације: 26</t>
  </si>
  <si>
    <t>Укупно Републичко тужилаштво:</t>
  </si>
  <si>
    <t>Назив потрошачке јединице: Републичко јавно тужилаштво, Посебно одјељење за сузбијање корупције, организованог и најтежих облика привредног криминала</t>
  </si>
  <si>
    <t>Број потрошачке јединице: 002</t>
  </si>
  <si>
    <t>Укупно Републичко тужилаштво, Посебно одјељење за сузбијање корупције, организованог и најтежих облика привредног криминала:</t>
  </si>
  <si>
    <t>Назив потрошачке јединице: Правобранилаштво Републике Српске</t>
  </si>
  <si>
    <t>Број буџетске организације: 27</t>
  </si>
  <si>
    <t>Назив потрошачке јединице: ЈУ Центар за едукацију судија и јавних тужилаца у Републици Српској</t>
  </si>
  <si>
    <t>Назив потрошачке јединице: Судска полиција Републике Српске</t>
  </si>
  <si>
    <t>Број буџетске организације: 42</t>
  </si>
  <si>
    <t>Назив потрошачке јединице: Окружно јавно тужилаштво Бања Лука</t>
  </si>
  <si>
    <t>Број буџетске организације: 43</t>
  </si>
  <si>
    <t>Назив потрошачке јединице: Окружно јавно тужилаштво Бијељина</t>
  </si>
  <si>
    <t>Број буџетске организације: 44</t>
  </si>
  <si>
    <t>Назив потрошачке јединице: Окружно јавно тужилаштво Добој</t>
  </si>
  <si>
    <t>Број буџетске организације: 45</t>
  </si>
  <si>
    <t>Назив потрошачке јединице: Окружно јавно тужилаштво Источно Сарајево</t>
  </si>
  <si>
    <t>Број буџетске организације: 46</t>
  </si>
  <si>
    <t>Назив потрошачке јединице: Окружно јавно тужилаштво Требиње</t>
  </si>
  <si>
    <t>Број буџетске организације: 47</t>
  </si>
  <si>
    <t>Назив потрошачке јединице: Окружни суд Бања Лука</t>
  </si>
  <si>
    <t>Број буџетске организације: 48</t>
  </si>
  <si>
    <t>Назив потрошачке јединице: Окружни суд Бијељина</t>
  </si>
  <si>
    <t>Број буџетске организације: 49</t>
  </si>
  <si>
    <t>Назив потрошачке јединице: Окружни суд Добој</t>
  </si>
  <si>
    <t>Број буџетске организације: 50</t>
  </si>
  <si>
    <t>Назив потрошачке јединице: Окружни суд Источно Сарајево</t>
  </si>
  <si>
    <t>Број буџетске организације: 51</t>
  </si>
  <si>
    <t>Назив потрошачке јединице: Окружни суд Требиње</t>
  </si>
  <si>
    <t>Број буџетске организације: 52</t>
  </si>
  <si>
    <t>Број буџетске организације: 53</t>
  </si>
  <si>
    <t>Назив потрошачке јединице: Казнено - поправни завод Бања Лука</t>
  </si>
  <si>
    <t>Број буџетске организације: 54</t>
  </si>
  <si>
    <t>Назив потрошачке јединице: Казнено - поправни завод Фоча</t>
  </si>
  <si>
    <t>Број буџетске организације: 55</t>
  </si>
  <si>
    <t>Назив потрошачке јединице: Казнено - поправни завод Бијељина</t>
  </si>
  <si>
    <t>Број буџетске организације: 56</t>
  </si>
  <si>
    <t>Назив потрошачке јединице: Казнено - поправни завод Добој</t>
  </si>
  <si>
    <t>Број буџетске организације: 57</t>
  </si>
  <si>
    <t>Назив потрошачке јединице: Казнено - поправни завод Источно Сарајево</t>
  </si>
  <si>
    <t>Број буџетске организације: 58</t>
  </si>
  <si>
    <t>Назив потрошачке јединице: Казнено - поправни завод Требиње</t>
  </si>
  <si>
    <t>Број буџетске организације: 59</t>
  </si>
  <si>
    <t>Назив потрошачке јединице: Основни суд Бања Лука</t>
  </si>
  <si>
    <t>Број буџетске организације: 60</t>
  </si>
  <si>
    <t>Назив потрошачке јединице: Основни суд Мркоњић Град</t>
  </si>
  <si>
    <t>Број буџетске организације: 61</t>
  </si>
  <si>
    <t>Назив потрошачке јединице: Основни суд Прњавор</t>
  </si>
  <si>
    <t>Број буџетске организације: 62</t>
  </si>
  <si>
    <t>Назив потрошачке јединице: Основни суд Градишка</t>
  </si>
  <si>
    <t>Број буџетске организације: 63</t>
  </si>
  <si>
    <t>Назив потрошачке јединице: Основни суд Приједор</t>
  </si>
  <si>
    <t>Број буџетске организације: 64</t>
  </si>
  <si>
    <t>Назив потрошачке јединице: Основни суд Нови Град</t>
  </si>
  <si>
    <t>Број буџетске организације: 65</t>
  </si>
  <si>
    <t>Назив потрошачке јединице: Основни суд Котор Варош</t>
  </si>
  <si>
    <t>Број буџетске организације: 66</t>
  </si>
  <si>
    <t>Назив потрошачке јединице: Основни суд Бијељина</t>
  </si>
  <si>
    <t>Број буџетске организације: 67</t>
  </si>
  <si>
    <t>Назив потрошачке јединице: Основни суд Зворник</t>
  </si>
  <si>
    <t>Број буџетске организације: 68</t>
  </si>
  <si>
    <t>Назив потрошачке јединице: Основни суд Требиње</t>
  </si>
  <si>
    <t>Број буџетске организације: 69</t>
  </si>
  <si>
    <t>Назив потрошачке јединице: Основни суд Фоча</t>
  </si>
  <si>
    <t>Број буџетске организације: 70</t>
  </si>
  <si>
    <t>Назив потрошачке јединице: Основни суд Добој</t>
  </si>
  <si>
    <t>Број буџетске организације: 71</t>
  </si>
  <si>
    <t>Назив потрошачке јединице: Основни суд Теслић</t>
  </si>
  <si>
    <t>Број буџетске организације: 72</t>
  </si>
  <si>
    <t>Назив потрошачке јединице: Основни суд Дервента</t>
  </si>
  <si>
    <t>Број буџетске организације: 73</t>
  </si>
  <si>
    <t>Назив потрошачке јединице: Основни суд Модрича</t>
  </si>
  <si>
    <t>Број буџетске организације: 74</t>
  </si>
  <si>
    <t>Назив потрошачке јединице: Основни суд Соколац</t>
  </si>
  <si>
    <t>Број буџетске организације: 75</t>
  </si>
  <si>
    <t>Назив потрошачке јединице: Основни суд Власеница</t>
  </si>
  <si>
    <t>Број буџетске организације: 76</t>
  </si>
  <si>
    <t>Назив потрошачке јединице: Основни суд Вишеград</t>
  </si>
  <si>
    <t>Број буџетске организације: 77</t>
  </si>
  <si>
    <t>Назив потрошачке јединице: Основни суд Сребреница</t>
  </si>
  <si>
    <t>Број буџетске организације: 78</t>
  </si>
  <si>
    <t>Назив потрошачке јединице: Основни суд Козарска Дубица</t>
  </si>
  <si>
    <t>Број буџетске организације: 79</t>
  </si>
  <si>
    <t>Назив потрошачке јединице: Центар за пружање бесплатне правне помоћи</t>
  </si>
  <si>
    <t>Број буџетске организације: 80</t>
  </si>
  <si>
    <t>Назив потрошачке јединице: Републички центар за истраживање рата, ратних злочина и тражења несталих лица</t>
  </si>
  <si>
    <t>Број буџетске организације: 82</t>
  </si>
  <si>
    <t>Назив потрошачке јединице: Агенција за управљање одузетом имовином</t>
  </si>
  <si>
    <t>Број буџетске организације: 83</t>
  </si>
  <si>
    <t>Назив потрошачке јединице: Виши привредни суд</t>
  </si>
  <si>
    <t>Број буџетске организације: 84</t>
  </si>
  <si>
    <t>Назив потрошачке јединице: Окружни привредни суд Бања Лука</t>
  </si>
  <si>
    <t>Број буџетске организације: 85</t>
  </si>
  <si>
    <t>Назив потрошачке јединице: Окружни привредни суд Бијељина</t>
  </si>
  <si>
    <t>Број буџетске организације: 86</t>
  </si>
  <si>
    <t>Назив потрошачке јединице: Окружни привредни суд Добој</t>
  </si>
  <si>
    <t>Број буџетске организације: 87</t>
  </si>
  <si>
    <t>Назив потрошачке јединице: Окружни привредни суд Источно Сарајево</t>
  </si>
  <si>
    <t>Број буџетске организације: 88</t>
  </si>
  <si>
    <t>Назив потрошачке јединице: Окружни привредни суд Требиње</t>
  </si>
  <si>
    <t>Број буџетске организације: 89</t>
  </si>
  <si>
    <t>Назив потрошачке јединице: Окружни привредни суд Приједор</t>
  </si>
  <si>
    <t>Број буџетске организације: 90</t>
  </si>
  <si>
    <t>Назив потрошачке јединице: Окружно јавно тужилаштво Приједор</t>
  </si>
  <si>
    <t>Број буџетске организације: 91</t>
  </si>
  <si>
    <t>Назив потрошачке јединице: Окружни суд Приједор</t>
  </si>
  <si>
    <t>Број буџетске организације: 92</t>
  </si>
  <si>
    <t>Назив потрошачке јединице: Министарство управе и локалне самоуправе</t>
  </si>
  <si>
    <t>Број министарства: 11</t>
  </si>
  <si>
    <t>Број министарства: 12</t>
  </si>
  <si>
    <t>Назив потрошачке јединице: Фонд "др Милан Јелић"</t>
  </si>
  <si>
    <t>Укупно Фонд "др Милан Јелић":</t>
  </si>
  <si>
    <t>Назив потрошачке јединице: Министарство здравља и социјалне заштите</t>
  </si>
  <si>
    <t>Број министарства: 13</t>
  </si>
  <si>
    <t>Број министарства: 14</t>
  </si>
  <si>
    <t xml:space="preserve">Дознаке грађанима </t>
  </si>
  <si>
    <t>Назив потрошачке јединице: Републички завод за стандардизацију и метрологију</t>
  </si>
  <si>
    <t>Назив потрошачке јединице: Републички завод за геолошка истраживања</t>
  </si>
  <si>
    <t>Назив потрошачке јединице: Министарство пољопривреде, шумарства и водопривреде</t>
  </si>
  <si>
    <t>Број министарства: 15</t>
  </si>
  <si>
    <t>Број потрошачке јединице: 001-006</t>
  </si>
  <si>
    <t>Назив потрошачке јединице: Републички хидрометеоролошки завод</t>
  </si>
  <si>
    <t>Назив потрошачке јединице: Агенција за аграрна плаћања</t>
  </si>
  <si>
    <t>Назив потрошачке јединице: Министарство саобраћаја и веза</t>
  </si>
  <si>
    <t>Број министарства: 16</t>
  </si>
  <si>
    <t>Назив потрошачке јединице: Агенција за безбједност саобраћаја</t>
  </si>
  <si>
    <t>Назив потрошачке јединице: Министарство трговине и туризма</t>
  </si>
  <si>
    <t>Број министарства: 18</t>
  </si>
  <si>
    <t>Назив потрошачке јединице: Министарство за просторно уређење, грађевинарство и екологију</t>
  </si>
  <si>
    <t>Број министарства: 19</t>
  </si>
  <si>
    <t>Назив потрошачке јединице: Републичка дирекција за обнову и изградњу</t>
  </si>
  <si>
    <t>Назив потрошачке јединице: Министарство рада и борачко-инвалидске заштите</t>
  </si>
  <si>
    <t>Број министарства: 20</t>
  </si>
  <si>
    <t>Назив потрошачке јединице: Фонд за пензијско и инвалидско осигурање Републике Српске</t>
  </si>
  <si>
    <t>Број министарства: 21</t>
  </si>
  <si>
    <t>Назив потрошачке јединице: Главна служба за ревизију јавног сектора Републике Српске</t>
  </si>
  <si>
    <t>Број министарства: 31</t>
  </si>
  <si>
    <t>Назив потрошачке јединице: Министарство породице, омладине и спорта</t>
  </si>
  <si>
    <t>Број министарства: 37</t>
  </si>
  <si>
    <t xml:space="preserve">Текући грантови непрофитним удружењима и организацијама за афирмацију породице </t>
  </si>
  <si>
    <t>Б у џ е т с к а   р е з е р в а</t>
  </si>
  <si>
    <t>Назив потрошачке јединице: Остала буџетска потрошња</t>
  </si>
  <si>
    <t>Број буџетске организације: 23</t>
  </si>
  <si>
    <t>Број потрошачке јединице: 006</t>
  </si>
  <si>
    <t>Укупно Остала буџетска потрошња:</t>
  </si>
  <si>
    <t>Назив потрошачке јединице: Унутрашњи дуг</t>
  </si>
  <si>
    <t>Укупно Унутрашњи дуг:</t>
  </si>
  <si>
    <t>Назив потрошачке јединице: Ино дуг</t>
  </si>
  <si>
    <t>Укупно Ино дуг:</t>
  </si>
  <si>
    <t>Назив потрошачке јединице: Јавне инвестиције</t>
  </si>
  <si>
    <t>Број потрошачке јединице: 005</t>
  </si>
  <si>
    <t>Расходи по основу камата на примљене зајмове у земљи</t>
  </si>
  <si>
    <t>Укупно Јавне инвестиције:</t>
  </si>
  <si>
    <t>Опис</t>
  </si>
  <si>
    <t>А. БУЏЕТСКИ ПРИХОДИ</t>
  </si>
  <si>
    <t>Порески приходи</t>
  </si>
  <si>
    <t>Непорески приходи</t>
  </si>
  <si>
    <t>Приходи од финансијске и нефинансијске имовине и позитивних курсних разлика</t>
  </si>
  <si>
    <t>Накнаде, таксе и приходи од пружања јавних услуга</t>
  </si>
  <si>
    <t>Приходи од финансијске и нефинансијске имовине и трансакција размјене између или унутар јединица власти</t>
  </si>
  <si>
    <t>Трансфери између или унутар јединица власти</t>
  </si>
  <si>
    <t>Б. БУЏЕТСКИ РАСХОДИ</t>
  </si>
  <si>
    <t xml:space="preserve">Текући расходи </t>
  </si>
  <si>
    <t>Трансфери између и унутар јединица власти</t>
  </si>
  <si>
    <t xml:space="preserve">* * * </t>
  </si>
  <si>
    <t>В. БРУТО БУЏЕТСКИ СУФИЦИТ/ДЕФИЦИТ (А-Б)</t>
  </si>
  <si>
    <t>I Примици за нефинансијску имовину</t>
  </si>
  <si>
    <t>Д. БУЏЕТСКИ СУФИЦИТ/ДЕФИЦИТ (В+Г)</t>
  </si>
  <si>
    <t xml:space="preserve">Е.  НЕТО ПРИМИЦИ ОД ФИНАНСИЈСКЕ ИМОВИНЕ (I-II)  </t>
  </si>
  <si>
    <t>I Примици од финансијске имовине</t>
  </si>
  <si>
    <t>Примици од финансијске имовине из трансакција између или унутар јединица власти</t>
  </si>
  <si>
    <t>II Издаци за финансијску имовину</t>
  </si>
  <si>
    <t>Ж. НЕТО ЗАДУЖИВАЊЕ (I-II)</t>
  </si>
  <si>
    <t>I Примици од задуживања</t>
  </si>
  <si>
    <t>Примици од задуживања</t>
  </si>
  <si>
    <t>II Издаци за отплату дугова</t>
  </si>
  <si>
    <t>З. ОСТАЛИ НЕТО ПРИМИЦИ (I-II)</t>
  </si>
  <si>
    <t>I Остали примици</t>
  </si>
  <si>
    <t>Остали примици</t>
  </si>
  <si>
    <t>II Остали издаци</t>
  </si>
  <si>
    <t>БУЏЕТСКИ ПРИХОДИ</t>
  </si>
  <si>
    <t>Порези на промет производа</t>
  </si>
  <si>
    <t>Индиректни порези прикупљени преко УИО - збирно</t>
  </si>
  <si>
    <t>Приходи од хартија од вриједности и финансијских деривата</t>
  </si>
  <si>
    <t>Приходи по основу реализованих позитивних курсних разлика из пословних и инвестиционих активности</t>
  </si>
  <si>
    <t>723000</t>
  </si>
  <si>
    <t>Т р а н с ф е р и   и з м е ђ у   и л и   у н у т а р   ј е д и н и ц а   в л а с т и</t>
  </si>
  <si>
    <t>П р и м и ц и   з а   н е ф и н а н с и ј с к у   и м о в и н у</t>
  </si>
  <si>
    <t>УКУПНИ БУЏЕТСКИ ПРИХОДИ И ПРИМИЦИ ЗА НЕФИНАНСИЈСКУ ИМОВИНУ</t>
  </si>
  <si>
    <t>БУЏЕТСКИ РАСХОДИ</t>
  </si>
  <si>
    <t>Остали некласификовани расходи</t>
  </si>
  <si>
    <t>Расходи по основу камата на хартије од вриједности</t>
  </si>
  <si>
    <t>Грантови у иностранство</t>
  </si>
  <si>
    <t>Дознаке грађанима које се исплаћују из буџета Републике, општина и градова</t>
  </si>
  <si>
    <t>Дознаке пружаоцима услуга социјалне заштите које се исплаћују из буџета Републике, општина и градова</t>
  </si>
  <si>
    <t>Трансфери заједничким институцијама</t>
  </si>
  <si>
    <t>ИЗДАЦИ ЗА НЕФИНАНСИЈСКУ ИМОВИНУ</t>
  </si>
  <si>
    <t>УКУПНИ БУЏЕТСКИ РАСХОДИ И ИЗДАЦИ ЗА НЕФИНАНСИЈСКУ ИМОВИНУ</t>
  </si>
  <si>
    <t>Ф И Н А Н С И Р А Њ Е</t>
  </si>
  <si>
    <t>Н Е Т О   П Р И М И Ц И   О Д   Ф И Н А Н С И Ј С К Е   И М О В И Н Е</t>
  </si>
  <si>
    <t>П р и м и ц и   о д   ф и н а н с и ј с к е   и м о в и н е</t>
  </si>
  <si>
    <t>Издаци за дате зајмове</t>
  </si>
  <si>
    <t>Издаци за финансијску имовину из трансакција са другим јединицама власти</t>
  </si>
  <si>
    <t>Н Е Т О   З А Д У Ж И В А Њ Е</t>
  </si>
  <si>
    <t>П р и м и ц и   од   з а д у ж и в а њ а</t>
  </si>
  <si>
    <t>Издаци за отплату главнице по хартијама од вриједности</t>
  </si>
  <si>
    <t>Издаци за отплату главнице примљених зајмова у земљи</t>
  </si>
  <si>
    <t>О С Т А Л И   Н Е Т О   П Р И М И Ц И</t>
  </si>
  <si>
    <t>О с т а л и   п р и м и ц и</t>
  </si>
  <si>
    <t>Примици по основу пореза на додату вриједност</t>
  </si>
  <si>
    <t xml:space="preserve">Остали издаци </t>
  </si>
  <si>
    <t>01</t>
  </si>
  <si>
    <t>Опште јавне услуге</t>
  </si>
  <si>
    <t>02</t>
  </si>
  <si>
    <t>Одбрана</t>
  </si>
  <si>
    <t>03</t>
  </si>
  <si>
    <t>Јавни ред и сигурност</t>
  </si>
  <si>
    <t>04</t>
  </si>
  <si>
    <t>Економски послови</t>
  </si>
  <si>
    <t>05</t>
  </si>
  <si>
    <t>Заштита животне средине</t>
  </si>
  <si>
    <t>06</t>
  </si>
  <si>
    <t>Стамбени и заједнички послови</t>
  </si>
  <si>
    <t>07</t>
  </si>
  <si>
    <t>Здравство</t>
  </si>
  <si>
    <t>08</t>
  </si>
  <si>
    <t>Рекреација, култура и религија</t>
  </si>
  <si>
    <t>09</t>
  </si>
  <si>
    <t>Образовање</t>
  </si>
  <si>
    <t>Социјална заштита</t>
  </si>
  <si>
    <t>УКУПНО</t>
  </si>
  <si>
    <t>Предсједник Републике Српске</t>
  </si>
  <si>
    <t>Народна скупштина Републике Српске</t>
  </si>
  <si>
    <t>Вијеће народа Републике Српске</t>
  </si>
  <si>
    <t>Омбудсман за дјецу Републике Српске</t>
  </si>
  <si>
    <t>Комисија за жалбе</t>
  </si>
  <si>
    <t>Републичка изборна комисија</t>
  </si>
  <si>
    <t>Фискални савјет Републике Српске</t>
  </si>
  <si>
    <t>Уставни суд Републике Српске</t>
  </si>
  <si>
    <t>Влада Републике Српске</t>
  </si>
  <si>
    <t>Ваздухопловни сервис</t>
  </si>
  <si>
    <t>Републички секретаријат за законодавство</t>
  </si>
  <si>
    <t>Агенција за државну управу</t>
  </si>
  <si>
    <t>Одбор државне управе за жалбе</t>
  </si>
  <si>
    <t>Канцеларија правног представника</t>
  </si>
  <si>
    <t>Републичка управа за инспекцијске послове</t>
  </si>
  <si>
    <t>Служба за заједничке послове Владе Републике Српске</t>
  </si>
  <si>
    <t>Хеликоптерски сервис</t>
  </si>
  <si>
    <t>Републичка управа цивилне заштите</t>
  </si>
  <si>
    <t>Академија наука и умјетности Републике Српске</t>
  </si>
  <si>
    <t>Министарство унутрашњих послова</t>
  </si>
  <si>
    <t>Министарство просвјете и културе</t>
  </si>
  <si>
    <t>Основне школе</t>
  </si>
  <si>
    <t>Средње школе</t>
  </si>
  <si>
    <t>Републички педагошки завод</t>
  </si>
  <si>
    <t>Институције културе</t>
  </si>
  <si>
    <t>Архив Републике Српске</t>
  </si>
  <si>
    <t>Републички секретаријат за вјере</t>
  </si>
  <si>
    <t>Универзитет у Бањој Луци</t>
  </si>
  <si>
    <t>Универзитет у Источном Сарајеву</t>
  </si>
  <si>
    <t>Висока школа за туризам и хотелијерство Требиње</t>
  </si>
  <si>
    <t>Институције специјалног и умјетничког образовања</t>
  </si>
  <si>
    <t>Завод за образовање одраслих</t>
  </si>
  <si>
    <t>Пореска управа Републике Српске</t>
  </si>
  <si>
    <t>Републички завод за статистику</t>
  </si>
  <si>
    <t>Републичка управа за игре на срећу</t>
  </si>
  <si>
    <t>Министарство правде</t>
  </si>
  <si>
    <t>Врховни суд Републике Српске</t>
  </si>
  <si>
    <t>Републичко јавно тужилаштво Републике Српске</t>
  </si>
  <si>
    <t>Правобранилаштво Републике Српске</t>
  </si>
  <si>
    <t>Центар за едукацију судија и тужилаца у Републици Српској</t>
  </si>
  <si>
    <t>Судска полиција Републике Српске</t>
  </si>
  <si>
    <t>Окружно јавно тужилаштво Бања Лука</t>
  </si>
  <si>
    <t>Окружно јавно тужилаштво Бијељина</t>
  </si>
  <si>
    <t>Окружно јавно тужилаштво Добој</t>
  </si>
  <si>
    <t>Окружно јавно тужилаштво Источно Сарајево</t>
  </si>
  <si>
    <t>Окружно јавно тужилаштво Требиње</t>
  </si>
  <si>
    <t>Окружни суд Бања Лука</t>
  </si>
  <si>
    <t>Окружни суд Бијељина</t>
  </si>
  <si>
    <t>Окружни суд Добој</t>
  </si>
  <si>
    <t>Окружни суд Источно Сарајево</t>
  </si>
  <si>
    <t>Окружни суд Требиње</t>
  </si>
  <si>
    <t>Казнено - поправни завод Бања Лука</t>
  </si>
  <si>
    <t>Казнено - поправни завод Фоча</t>
  </si>
  <si>
    <t>Казнено - поправни завод Бијељина</t>
  </si>
  <si>
    <t>Казнено - поправни завод Добој</t>
  </si>
  <si>
    <t>Казнено - поправни завод Источно Сарајево</t>
  </si>
  <si>
    <t>Казнено - поправни завод Требиње</t>
  </si>
  <si>
    <t>Основни суд Бања Лука</t>
  </si>
  <si>
    <t>Основни суд Мркоњић Град</t>
  </si>
  <si>
    <t>Основни суд Прњавор</t>
  </si>
  <si>
    <t>Основни суд Градишка</t>
  </si>
  <si>
    <t>Основни суд Приједор</t>
  </si>
  <si>
    <t>Основни суд Нови Град</t>
  </si>
  <si>
    <t>Основни суд Котор Варош</t>
  </si>
  <si>
    <t>Основни суд Бијељина</t>
  </si>
  <si>
    <t>Основни суд Зворник</t>
  </si>
  <si>
    <t>Основни суд Требиње</t>
  </si>
  <si>
    <t>Основни суд Фоча</t>
  </si>
  <si>
    <t>Основни суд Добој</t>
  </si>
  <si>
    <t>Основни суд Теслић</t>
  </si>
  <si>
    <t>Основни суд Дервента</t>
  </si>
  <si>
    <t>Основни суд Модрича</t>
  </si>
  <si>
    <t>Основни суд Соколац</t>
  </si>
  <si>
    <t>Основни суд Власеница</t>
  </si>
  <si>
    <t>Основни суд Вишеград</t>
  </si>
  <si>
    <t>Основни суд Сребреница</t>
  </si>
  <si>
    <t>Основни суд Козарска Дубица</t>
  </si>
  <si>
    <t>Центар за пружање бесплатне правне помоћи</t>
  </si>
  <si>
    <t>Републички центар за истраживање рата, ратних злочина и тражења несталих лица</t>
  </si>
  <si>
    <t>Агенција за управљање одузетом имовином</t>
  </si>
  <si>
    <t>Виши привредни суд</t>
  </si>
  <si>
    <t>Окружни привредни суд Бања Лука</t>
  </si>
  <si>
    <t>Окружни привредни суд Бијељина</t>
  </si>
  <si>
    <t>Окружни привредни суд Добој</t>
  </si>
  <si>
    <t>Окружни привредни суд Источно Сарајево</t>
  </si>
  <si>
    <t>Окружни привредни суд Требиње</t>
  </si>
  <si>
    <t>Окружни привредни суд Приједор</t>
  </si>
  <si>
    <t>Окружно јавно тужилаштво Приједор</t>
  </si>
  <si>
    <t>Окружни суд Приједор</t>
  </si>
  <si>
    <t>Министарство управе и локалне самоуправе</t>
  </si>
  <si>
    <t>Министарство здравља и социјалне заштите</t>
  </si>
  <si>
    <t>Републички завод за стандардизацију и метрологију</t>
  </si>
  <si>
    <t>Републички завод за геолошка истраживања</t>
  </si>
  <si>
    <t>Министарство пољопривреде, шумарства и водопривреде</t>
  </si>
  <si>
    <t>Републички хидрометеоролошки завод</t>
  </si>
  <si>
    <t>Агенција за аграрна плаћања</t>
  </si>
  <si>
    <t>Министарство саобраћаја и веза</t>
  </si>
  <si>
    <t>Агенција за безбједност саобраћаја</t>
  </si>
  <si>
    <t>Министарство трговине и туризма</t>
  </si>
  <si>
    <t>Министарство за просторно уређење, грађевинарство и екологију</t>
  </si>
  <si>
    <t>Републичка дирекција за обнову и изградњу</t>
  </si>
  <si>
    <t>Фонд за пензијско и инвалидско осигурање Републике Српске</t>
  </si>
  <si>
    <t>Главна служба за ревизију јавног сектора Републике Српске</t>
  </si>
  <si>
    <t>Министарство породице, омладине и спорта</t>
  </si>
  <si>
    <t>Остала буџетска потрошња</t>
  </si>
  <si>
    <t>Министарство рада и борачко - инвалидске заштите</t>
  </si>
  <si>
    <t>Трансфер за ЈУ "Вучијак" Прњавор</t>
  </si>
  <si>
    <t>Остали примици из трансакција са другим буџетским корисницима исте јединице власти</t>
  </si>
  <si>
    <t xml:space="preserve">Остали примици </t>
  </si>
  <si>
    <t xml:space="preserve">Трансфери јединицама локалне самоуправе - личне инвалиднине из области социјалне заштите </t>
  </si>
  <si>
    <t>Средства за финансирање Коoрдинационог одбора</t>
  </si>
  <si>
    <t>Издаци за драгоцјености</t>
  </si>
  <si>
    <t>Текући грант Жељезничкој корпорацији БХЖЈК</t>
  </si>
  <si>
    <t>Текуће дознаке за унапређење материјалног положаја бораца са навршених 65 година живота</t>
  </si>
  <si>
    <t>Издаци за хартије од вриједности (изузев акција)</t>
  </si>
  <si>
    <t>Издаци за финансијску имовину из трансакција са другим буџетским корисницима исте јединице власти</t>
  </si>
  <si>
    <t>Издаци по основу аванса</t>
  </si>
  <si>
    <t>Капитални грантови организацијама и удружењима избјеглица и расељених лица</t>
  </si>
  <si>
    <t>Назив потрошачке јединице: Републички протокол</t>
  </si>
  <si>
    <t>Назив потрошачке јединице: Републички завод за заштиту културно - историјског и природног насљеђа</t>
  </si>
  <si>
    <t>Трансфер Републичкој дирекцији за промет наоружања и војне опреме</t>
  </si>
  <si>
    <t>Назив потрошачке јединице: Републички секретаријат за расељена лица и миграције</t>
  </si>
  <si>
    <t>Суфинансирање смјештаја и исхране у студентским домовима</t>
  </si>
  <si>
    <t>Назив потрошачке јединице: Угоститељски сервис Владе Републике Српске</t>
  </si>
  <si>
    <t>Назив потрошачке јединице: Министарство привреде и предузетништва</t>
  </si>
  <si>
    <t>Број министарства: 17</t>
  </si>
  <si>
    <t>Број потрошачке јединице: 006-009</t>
  </si>
  <si>
    <t>Назив потрошачке јединице: Ђачки домови</t>
  </si>
  <si>
    <t>Назив потрошачке јединице: Министарство енергетике и рударства</t>
  </si>
  <si>
    <t xml:space="preserve">Назив потрошачке јединице: Министарство за европске интеграције и међународну сарадњу </t>
  </si>
  <si>
    <t>Републички протокол</t>
  </si>
  <si>
    <t>Републички секретаријат за расељена лица и миграције</t>
  </si>
  <si>
    <t>Угоститељски сервис Владе Републике Српске</t>
  </si>
  <si>
    <t>Ђачки домови</t>
  </si>
  <si>
    <t>Министарство енергетике и рударства</t>
  </si>
  <si>
    <t>Студентски домови</t>
  </si>
  <si>
    <t>Министарство привреде и предузетништва</t>
  </si>
  <si>
    <t>БУЏЕТСКИ ИЗДАЦИ ПО КОРИСНИЦИМА - ОРГАНИЗАЦИОНА КЛАСИФИКАЦИЈА</t>
  </si>
  <si>
    <t>Трансфер Фонду здравственог осигурања у складу са Законом о здравственом осигурању</t>
  </si>
  <si>
    <t>Текући грант - Подршка учешћу и организацији сајмова и манифестација у сврху развоја привреде и предузетништва</t>
  </si>
  <si>
    <t>Текући грант - Подршка унапређењу привредних активности и побољшања пословања привредних друштава</t>
  </si>
  <si>
    <t>Субвенције нефинансијским субјектима у области ветеринарства</t>
  </si>
  <si>
    <t>Издаци за прибављање земљишта</t>
  </si>
  <si>
    <t>Текући грант за провођење Стратегије развоја МСП, предузетништва и успостављања пословних зона</t>
  </si>
  <si>
    <t>Расходи за спровођење реформе образовања у Републици Српској</t>
  </si>
  <si>
    <t>Трансфер за Народну и универзитетску библиотеку РС - COBISS</t>
  </si>
  <si>
    <t>Текући грант за активности спортских савеза Републике Српске</t>
  </si>
  <si>
    <t>Текући грант за врхунски спорт</t>
  </si>
  <si>
    <t>Назив потрошачке јединице: Основни суд Шамац</t>
  </si>
  <si>
    <t>Број буџетске организације: 93</t>
  </si>
  <si>
    <t>Основни суд Шамац</t>
  </si>
  <si>
    <t>Пројекат подршке хуманитарним и друштвено корисним акцијама и покровитељства</t>
  </si>
  <si>
    <t>Назив потрошачке јединице: ЈЗУ Завод за судску медицину Републике Српске</t>
  </si>
  <si>
    <t>Назив потрошачке јединице: ЈЗУ Завод за трансфузијску медицину Републике Српске</t>
  </si>
  <si>
    <t>ЈЗУ Завод за трансфузијску медицину Републике Српске</t>
  </si>
  <si>
    <t>ЈЗУ Завод за судску медицину Републике Српске</t>
  </si>
  <si>
    <t>Субвенције на име подстицаја за повећање плате радника</t>
  </si>
  <si>
    <t>Расходи по основу организације манифестације Наши учитељи - Светосавска награда</t>
  </si>
  <si>
    <t>Број потрошачке јединице: 001-011</t>
  </si>
  <si>
    <t>Расходи за стручне услуге - арбитража</t>
  </si>
  <si>
    <t>Издаци за инвестициону имовину</t>
  </si>
  <si>
    <t>Трансфери јединицама локалне самоуправе за дефицитарна занимања</t>
  </si>
  <si>
    <t>Трансфер за суфинансирање школарина</t>
  </si>
  <si>
    <t>Трансфер јединицама локалне самоуправе за миграције и послове реадмисије</t>
  </si>
  <si>
    <t>Текући грант Институту за јавно здравство за финансирање обавезне имунизације</t>
  </si>
  <si>
    <t>Трансфери осталим јединицама власти</t>
  </si>
  <si>
    <t>Грантови из иностранства</t>
  </si>
  <si>
    <t>Грантови из земље</t>
  </si>
  <si>
    <t>Г р а н т о в и</t>
  </si>
  <si>
    <t>Примици за земљиште</t>
  </si>
  <si>
    <t>Примици од залиха материјала, учинака, робе и ситног инвентара, амбалаже и сл.</t>
  </si>
  <si>
    <t>Примици за непроизведену сталну имовину</t>
  </si>
  <si>
    <t>Трансфер Развојној агенцији Републике Српске</t>
  </si>
  <si>
    <t>Трансфер Фонду за здравствено осигурање за унапређење здравствене заштите</t>
  </si>
  <si>
    <t>Субвенције јавним нефинансијским субјектима - самостални умјетници</t>
  </si>
  <si>
    <t>Трансфер Агенцији за високо образовање Републике Српске</t>
  </si>
  <si>
    <t>Примици за нефинансијску имовину из трансакција између или унутар јединица власти</t>
  </si>
  <si>
    <t>IV Издаци за нефинасијску имовину из трансакција између или унутар јединица власти</t>
  </si>
  <si>
    <t>П р и м и ц и   з а   н е ф и н а н с и ј с к у   и м о в и н у  и з  т р а н с а к ц и ј а  и з м е ђ у  и л и  у н у т а р  ј е д и н и ц а  в л а с т и</t>
  </si>
  <si>
    <t>Примици за нефинансијску имовину из трансакција са другим јединицама власти</t>
  </si>
  <si>
    <t>Примици за нефинансијску имовину из трансакција са другим буџетским корисницима исте јединице власти</t>
  </si>
  <si>
    <t xml:space="preserve">Г. НЕТО ИЗДАЦИ ЗА НЕФИНАНСИЈСКУ ИМОВИНУ (I+II-III-IV)  </t>
  </si>
  <si>
    <t>II Примици за нефинасијску имовину из трансакција између или унутар јединица власти</t>
  </si>
  <si>
    <t>III Издаци за нефинансијску имовину</t>
  </si>
  <si>
    <t>Субвенције нефинансијским субјектима</t>
  </si>
  <si>
    <t>Примици по основу депозита и кауција</t>
  </si>
  <si>
    <t>Приходи од финансијске и нефинансијске имовине и трансакција унутар исте јединице власти</t>
  </si>
  <si>
    <t>Издаци за потенцијалне обавезе по издатим гаранцијама - Гарантни програм</t>
  </si>
  <si>
    <t>Примици по основу аванса</t>
  </si>
  <si>
    <t>Грант за развој туризма у Републици Српској</t>
  </si>
  <si>
    <t>Трансфер за Национални парк "Дрина"</t>
  </si>
  <si>
    <t>УКУПНО:</t>
  </si>
  <si>
    <t xml:space="preserve">О с т а л и   п р и м и ц и   </t>
  </si>
  <si>
    <t>Накнаде и таксе и приходи од пружања јавних услуга</t>
  </si>
  <si>
    <t>П р и м и ц и  з а   н е ф и н а н с и ј с к у  и м о в и н у  и з  т р а н с а к ц и ј а  и з м е ђ у  и л и  у н у т а р  ј е д и н и ц а  в л а с т и</t>
  </si>
  <si>
    <t>П р и м и ц и  з а  н е ф и н а н с и ј с к у  и м о в и н у</t>
  </si>
  <si>
    <t>Назив потрошачке јединице: ЈЗУ Завод за стоматологију Републике Српске</t>
  </si>
  <si>
    <t xml:space="preserve">О с т а л и   п р и м и ц и </t>
  </si>
  <si>
    <t>Ј. РАЗЛИКА У ФИНАНСИРАЊУ (Д+Ђ)</t>
  </si>
  <si>
    <t>Назив потрошачке јединице: Казнено - поправни завод Бања Лука - Привредна јединица "Туњице"</t>
  </si>
  <si>
    <t>Назив потрошачке јединице: Казнено - поправни завод Фоча - Привредна јединица "Дрина"</t>
  </si>
  <si>
    <t>Назив потрошачке јединице: Казнено - поправни завод Бијељина - Привредна јединица "3. мај"</t>
  </si>
  <si>
    <t>Назив потрошачке јединице: Казнено - поправни завод Добој - Привредна јединица "Спреча"</t>
  </si>
  <si>
    <t>Назив потрошачке јединице: Казнено - поправни завод Источно Сарајево - Привредна јединица "Привредник"</t>
  </si>
  <si>
    <t>Назив потрошачке јединице: Казнено - поправни завод Требиње - Привредна јединица "Пударица"</t>
  </si>
  <si>
    <t>Назив потрошачке јединице: ЈЗУ Завод за форензичку психијатрију Соколац</t>
  </si>
  <si>
    <t>ЈЗУ Завод за форензичку психијатрију Соколац</t>
  </si>
  <si>
    <t>ПРИХОДИ И ПРИМИЦИ БУЏЕТСКИХ КОРИСНИКА ОСТВАРЕНИ ПО ПОСЕБНИМ ПРОПИСИМА (ФОНД 02)</t>
  </si>
  <si>
    <t>И. РАСПОДЈЕЛА СУФИЦИТА ИЗ РАНИЈИХ ПЕРИОДА/НЕУТРОШЕНА СРЕДСТВА</t>
  </si>
  <si>
    <t xml:space="preserve">РАСПОДЈЕЛА СУФИЦИТА ИЗ РАНИЈИХ ПЕРИОДА/НЕУТРОШЕНА СРЕДСТВА </t>
  </si>
  <si>
    <t>Подршка организовања научних, стручних и промотивних скупова и форума у циљу промоције и развоја енергетике и рударства</t>
  </si>
  <si>
    <t>ЈЗУ Завод за стоматологију Републике Српске</t>
  </si>
  <si>
    <t>РАСПОДЈЕЛА СУФИЦИТА ИЗ РАНИЈИХ ПЕРИОДА / НЕУТРОШЕНА СРЕДСТВА</t>
  </si>
  <si>
    <t>Остали порески приходи</t>
  </si>
  <si>
    <t>П р и м и ц и  о д  ф и н а н с и ј с к е  и м о в и н е</t>
  </si>
  <si>
    <t>Остали непоменути расходи</t>
  </si>
  <si>
    <t xml:space="preserve">Назив потрошачке јединице: Виши привредни суд </t>
  </si>
  <si>
    <t>Расходи финансирања и други финансијски трошкови из трансакција унутар исте јединице власти</t>
  </si>
  <si>
    <t>Издаци за отплату дугова из трансакција између или унутар јединица власти</t>
  </si>
  <si>
    <t>Издаци за отплату дугова према другим буџетским корисницима исте јединице власти</t>
  </si>
  <si>
    <t>Трансфер Фонду здравственог осигурања за посебан програм лијекова</t>
  </si>
  <si>
    <t>Трансфер Заводу за социјалну заштиту</t>
  </si>
  <si>
    <t>ЈУ Центар за друштвено - политичка истраживања Републике Српске</t>
  </si>
  <si>
    <t>Трансфер за ЈУ Аудио - визуелни центар Републике Српске</t>
  </si>
  <si>
    <t>Издаци по основу улагања у побољшање земљишта</t>
  </si>
  <si>
    <t>Трансфери представништвима Републике Српске у иностранству</t>
  </si>
  <si>
    <t>Грантови вјерским и етничким организацијама и удружењима</t>
  </si>
  <si>
    <t>Текући грантови у земљи</t>
  </si>
  <si>
    <t>Издаци за нематеријалну прозведену имовину</t>
  </si>
  <si>
    <t>Остале текуће дознаке грађанима које се исплаћују из буџета Републике</t>
  </si>
  <si>
    <t>Расходи за одржавање лиценце</t>
  </si>
  <si>
    <t>Ђ. НЕТО ФИНАНСИРАЊЕ (Е+Ж+З+И)</t>
  </si>
  <si>
    <t>Издаци за нематеријалну неприизведену имовину</t>
  </si>
  <si>
    <t>Трансфер Фонду здравственог осигурања за дијагностичку процедуру (NIPT тест)</t>
  </si>
  <si>
    <t>Текући грант за Научно технолошки парк</t>
  </si>
  <si>
    <t xml:space="preserve">Назив потрошачке јединице: Агенција за управљање одузетом имовином </t>
  </si>
  <si>
    <t>Примици за инвестициону имовину</t>
  </si>
  <si>
    <t xml:space="preserve">Назив потрошачке јединице: Министарство за научнотехнолошки развој и високо образовање </t>
  </si>
  <si>
    <t>Трансфер унутар исте јединице власти - Фонд солидарности Републике Српске</t>
  </si>
  <si>
    <t>Број потрошачке јединице: 001-018</t>
  </si>
  <si>
    <t>Укупно Министарство за научнотехнолошки развој и високо образовање:</t>
  </si>
  <si>
    <t xml:space="preserve">Расходи за лиценцирање Microsoft софтвера </t>
  </si>
  <si>
    <t>Назив потрошачке јединице: Назив потрошачке јединице: Ђачки домови</t>
  </si>
  <si>
    <t>Трансфер Агенцији за информационо - комуникационе технологије Републике Српске</t>
  </si>
  <si>
    <t>Примици за акције и учешћа у капиталу</t>
  </si>
  <si>
    <t>Расходи финансирања и други финансијски трошкови између јединица власти</t>
  </si>
  <si>
    <t>Субвенција трошкова иницијалне фискализације</t>
  </si>
  <si>
    <t>Текући грант за трошкове систематских прегледа спортиста</t>
  </si>
  <si>
    <t>Трансфери од осталих једиица власти</t>
  </si>
  <si>
    <t xml:space="preserve">Расходи за награде и подршку талентованим ученицима </t>
  </si>
  <si>
    <t>Текући грантови за социјалну заштиту пензионера</t>
  </si>
  <si>
    <t>Трансфер Заводу за запошљавање за запошљавање и самозапошљавање рањивих категорија и унапређење тржишта рада</t>
  </si>
  <si>
    <t>Остали текући грантови непрофитним субјектима у земљи</t>
  </si>
  <si>
    <t>Примици од задуживања код других буџетских корисника исте јединице власти</t>
  </si>
  <si>
    <t>Примици од задуживања из трансакција између или унутар јединица власти</t>
  </si>
  <si>
    <t>Примици од хартија од вриједности (изузев акција)</t>
  </si>
  <si>
    <t>Назив потрошачке јединице: Студентски центри</t>
  </si>
  <si>
    <t>Текући грант - Подршка за улагања у унапређење технолошког нивоа и прелазак привреде на зелену и циркуларну економију</t>
  </si>
  <si>
    <t>Трансфер Заводу за запошљавање - Програм запошљавања у привреди</t>
  </si>
  <si>
    <t>Расходи за обиљежавање догађаја од републичког значаја</t>
  </si>
  <si>
    <t>Ребаланс буџета Републике Српске за
2025. годину
(Фонд 02)</t>
  </si>
  <si>
    <t>Издаци за изградњу и прибављање зграда и осталих објеката</t>
  </si>
  <si>
    <t>Издаци за отплату неизмирених обавеза из ранијих година - годишњи борачки додатак, дознаке за одликоване борце и отпремнине по члану 152. Закона о раду</t>
  </si>
  <si>
    <t>Текуће дознаке - увезивање стажа</t>
  </si>
  <si>
    <t>Трансфери јединицама локалне самоуправе -  јавне здравствене установе</t>
  </si>
  <si>
    <t>ЈУ Висока медицинска школа Приједор</t>
  </si>
  <si>
    <t>Центар за једнакост и равноправност полова Републике Српске</t>
  </si>
  <si>
    <t>Назив потрошачке јединице: Центар за једнакост и равноправност полова Републике Српске</t>
  </si>
  <si>
    <t>Назив потрошачке јединице: ЈУ Висока медицинска школа Приједор</t>
  </si>
  <si>
    <t>Број потрошачке јединице: 100-119,200-272,300-333,400-438,500-548,600-624,700-724,800-861,900-965</t>
  </si>
  <si>
    <t>Број потрошачке јединице: 001-093</t>
  </si>
  <si>
    <t>Број потрошачке јединице: 001-073</t>
  </si>
  <si>
    <t>С А Д Р Ж А Ј</t>
  </si>
  <si>
    <t>I</t>
  </si>
  <si>
    <t>Општи дио</t>
  </si>
  <si>
    <t>II</t>
  </si>
  <si>
    <t>Буџетски приходи и примици за нефинансијску имовину</t>
  </si>
  <si>
    <t>III</t>
  </si>
  <si>
    <t>Буџетски расходи и издаци за нефинансијску имовину</t>
  </si>
  <si>
    <t>IV</t>
  </si>
  <si>
    <t>Финансирање</t>
  </si>
  <si>
    <t>V</t>
  </si>
  <si>
    <t xml:space="preserve">Функционална класификација расхода и нето издатака за нефинансијску имовину </t>
  </si>
  <si>
    <t>0101</t>
  </si>
  <si>
    <t>0202</t>
  </si>
  <si>
    <t>0204</t>
  </si>
  <si>
    <t>0205</t>
  </si>
  <si>
    <t xml:space="preserve">Републичка комисија за утврђивање сукоба интереса у органима власти Републике Српске </t>
  </si>
  <si>
    <t>0206</t>
  </si>
  <si>
    <t>0207</t>
  </si>
  <si>
    <t>0208</t>
  </si>
  <si>
    <t>0209</t>
  </si>
  <si>
    <t>0304</t>
  </si>
  <si>
    <t>0405</t>
  </si>
  <si>
    <t>0407</t>
  </si>
  <si>
    <t>0410</t>
  </si>
  <si>
    <t>Републичка управа за геодетске и имовинско - правне послове</t>
  </si>
  <si>
    <t>0411</t>
  </si>
  <si>
    <t>0413</t>
  </si>
  <si>
    <t>0414</t>
  </si>
  <si>
    <t>0416</t>
  </si>
  <si>
    <t>0417</t>
  </si>
  <si>
    <t>0419</t>
  </si>
  <si>
    <t>0420</t>
  </si>
  <si>
    <t>0421</t>
  </si>
  <si>
    <t>0422</t>
  </si>
  <si>
    <t>0423</t>
  </si>
  <si>
    <t>0424</t>
  </si>
  <si>
    <t>0425</t>
  </si>
  <si>
    <t>0501</t>
  </si>
  <si>
    <t>0712</t>
  </si>
  <si>
    <t>0813</t>
  </si>
  <si>
    <t>0814</t>
  </si>
  <si>
    <t>0815</t>
  </si>
  <si>
    <t>0817</t>
  </si>
  <si>
    <t>0818</t>
  </si>
  <si>
    <t>0819</t>
  </si>
  <si>
    <t>Републички завод за заштиту културно - историјског и природног насљеђа</t>
  </si>
  <si>
    <t>0820</t>
  </si>
  <si>
    <t>0822</t>
  </si>
  <si>
    <t>0834</t>
  </si>
  <si>
    <t>0840</t>
  </si>
  <si>
    <t>0841</t>
  </si>
  <si>
    <t>0918</t>
  </si>
  <si>
    <t>Министарство финансија</t>
  </si>
  <si>
    <t>0919</t>
  </si>
  <si>
    <t>0922</t>
  </si>
  <si>
    <t>0925</t>
  </si>
  <si>
    <t>1024</t>
  </si>
  <si>
    <t>1025</t>
  </si>
  <si>
    <t>1026</t>
  </si>
  <si>
    <t>1027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</si>
  <si>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</si>
  <si>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</si>
  <si>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</si>
  <si>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</si>
  <si>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</si>
  <si>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</si>
  <si>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</si>
  <si>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</si>
  <si>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</si>
  <si>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</si>
  <si>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</si>
  <si>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</si>
  <si>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</si>
  <si>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</si>
  <si>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</si>
  <si>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</si>
  <si>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</si>
  <si>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</si>
  <si>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</si>
  <si>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</si>
  <si>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</si>
  <si>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</si>
  <si>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</si>
  <si>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</si>
  <si>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</si>
  <si>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</si>
  <si>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</si>
  <si>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</si>
  <si>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</si>
  <si>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</si>
  <si>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</si>
  <si>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</si>
  <si>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</si>
  <si>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</si>
  <si>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</si>
  <si>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</si>
  <si>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</si>
  <si>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</si>
  <si>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</si>
  <si>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</si>
  <si>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</si>
  <si>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</si>
  <si>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</si>
  <si>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</si>
  <si>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</si>
  <si>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</si>
  <si>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</si>
  <si>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</si>
  <si>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</si>
  <si>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</si>
  <si>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</si>
  <si>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1141</t>
  </si>
  <si>
    <t>1242</t>
  </si>
  <si>
    <t>Министарство за научнотехнолошки развој и високо образовање</t>
  </si>
  <si>
    <t>1250</t>
  </si>
  <si>
    <t>1251</t>
  </si>
  <si>
    <t>1252</t>
  </si>
  <si>
    <t>1253</t>
  </si>
  <si>
    <t>1254</t>
  </si>
  <si>
    <t>1344</t>
  </si>
  <si>
    <t>1366</t>
  </si>
  <si>
    <t>1367</t>
  </si>
  <si>
    <t>1369</t>
  </si>
  <si>
    <t>1370</t>
  </si>
  <si>
    <t>1445</t>
  </si>
  <si>
    <t>1448</t>
  </si>
  <si>
    <t>1546</t>
  </si>
  <si>
    <t>1548</t>
  </si>
  <si>
    <t>1552</t>
  </si>
  <si>
    <t>1648</t>
  </si>
  <si>
    <t>1652</t>
  </si>
  <si>
    <t>1745</t>
  </si>
  <si>
    <t>1746</t>
  </si>
  <si>
    <t>1855</t>
  </si>
  <si>
    <t>1956</t>
  </si>
  <si>
    <t>1957</t>
  </si>
  <si>
    <t>2058</t>
  </si>
  <si>
    <t>2061</t>
  </si>
  <si>
    <t>2159</t>
  </si>
  <si>
    <t>Министарство за европске интеграције и међународну сарадњу</t>
  </si>
  <si>
    <t>3170</t>
  </si>
  <si>
    <t>3710</t>
  </si>
  <si>
    <t>0923</t>
  </si>
  <si>
    <t>VI</t>
  </si>
  <si>
    <t>Приходи и примици буџетских корисника остварени по посебним прописима - Фонд 02</t>
  </si>
  <si>
    <t>VII</t>
  </si>
  <si>
    <t>Образложење Приједлога ребаланса Буџета Републике Српске за 2025. годину</t>
  </si>
  <si>
    <t>РЕБАЛАНС БУЏЕТА РЕПУБЛИКЕ СРПСКЕ ЗА 2025 - ОПШТИ ДИО</t>
  </si>
  <si>
    <t>6=4/3</t>
  </si>
  <si>
    <t>Буџет Републике Српске за
2025. годину
(Фонд 01)</t>
  </si>
  <si>
    <t>Индекс</t>
  </si>
  <si>
    <t>РЕБАЛАНС БУЏЕТА РЕПУБЛИКЕ СРПСКЕ ЗА 2025 - БУЏЕТСКИ ПРИХОДИ И ПРИМИЦИ ЗА НЕФИНАНСИЈСКУ ИМОВИНУ</t>
  </si>
  <si>
    <t>РЕБАЛАНС БУЏЕТА РЕПУБЛИКЕ СРПСКЕ ЗА 2025 - БУЏЕТСКИ РАСХОДИ И ИЗДАЦИ ЗА НЕФИНАНСИЈСКУ ИМОВИНУ</t>
  </si>
  <si>
    <t>РЕБАЛАНС БУЏЕТА РЕПУБЛИКЕ СРПСКЕ ЗА 2025 - ФИНАНСИРАЊЕ</t>
  </si>
  <si>
    <t xml:space="preserve">РЕБАЛАНС БУЏЕТА РЕПУБЛИКЕ СРПСКЕ ЗА 2025 - ФУНКЦИОНАЛНА КЛАСИФИКАЦИЈА РАСХОДА И НЕТО ИЗДАТАКА ЗА НЕФИНАНСИЈСКУ ИМОВИНУ </t>
  </si>
  <si>
    <t>Ребаланс буџета Републике Српске за 2025. годину
(Фонд 01)</t>
  </si>
  <si>
    <t>Ребаланс буџета Републике Српске за 2025. годину
(Фонд 02)</t>
  </si>
  <si>
    <t>РЕБАЛАНС БУЏЕТА РЕПУБЛИКЕ СРПСКЕ 2025 - БУЏЕТСКИ ИЗДАЦИ</t>
  </si>
  <si>
    <t>Пројекат подршке за изградњу, адаптацију и опремање објeката од значаја за ширу друштвену заједницу</t>
  </si>
  <si>
    <t xml:space="preserve">Трансфер за Национални парк "Сутјеска" </t>
  </si>
  <si>
    <t>Трансфер за Национални парк "Козара"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</si>
</sst>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.0"/>
    <numFmt numFmtId="167" formatCode="&quot;   &quot;@"/>
    <numFmt numFmtId="168" formatCode="&quot;      &quot;@"/>
    <numFmt numFmtId="169" formatCode="&quot;         &quot;@"/>
    <numFmt numFmtId="170" formatCode="&quot;            &quot;@"/>
    <numFmt numFmtId="171" formatCode="&quot;               &quot;@"/>
    <numFmt numFmtId="172" formatCode="_-* #,##0.00\ _€_-;\-* #,##0.00\ _€_-;_-* &quot;-&quot;??\ _€_-;_-@_-"/>
    <numFmt numFmtId="173" formatCode="#,##0.000"/>
    <numFmt numFmtId="174" formatCode="#,##0.00\ [$SEK]"/>
    <numFmt numFmtId="175" formatCode="0.000"/>
    <numFmt numFmtId="176" formatCode="General_)"/>
    <numFmt numFmtId="177" formatCode="[Black][&gt;0.05]#,##0.0;[Black][&lt;-0.05]\-#,##0.0;;"/>
    <numFmt numFmtId="178" formatCode="[Black][&gt;0.5]#,##0;[Black][&lt;-0.5]\-#,##0;;"/>
    <numFmt numFmtId="179" formatCode="#,##0_)"/>
    <numFmt numFmtId="180" formatCode="_-* #,##0.00\ _K_M_-;\-* #,##0.00\ _K_M_-;_-* &quot;-&quot;??\ _K_M_-;_-@_-"/>
  </numFmts>
  <fonts count="46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i/>
      <sz val="16"/>
      <name val="Times New Roman"/>
      <family val="1"/>
      <charset val="238"/>
    </font>
    <font>
      <i/>
      <sz val="16"/>
      <name val="Times New Roman"/>
      <family val="1"/>
      <charset val="238"/>
    </font>
    <font>
      <b/>
      <sz val="20"/>
      <name val="Times New Roman"/>
      <family val="1"/>
      <charset val="238"/>
    </font>
    <font>
      <sz val="20"/>
      <name val="Times New Roman"/>
      <family val="1"/>
      <charset val="238"/>
    </font>
    <font>
      <b/>
      <sz val="20"/>
      <color rgb="FFFF0000"/>
      <name val="Times New Roman"/>
      <family val="1"/>
      <charset val="238"/>
    </font>
    <font>
      <b/>
      <i/>
      <sz val="20"/>
      <name val="Times New Roman"/>
      <family val="1"/>
      <charset val="238"/>
    </font>
    <font>
      <sz val="10"/>
      <name val="Arial"/>
      <family val="2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196">
    <xf numFmtId="0" fontId="0" fillId="0" borderId="0"/>
    <xf numFmtId="9" fontId="6" fillId="0" borderId="0" applyFont="0" applyFill="0" applyBorder="0" applyAlignment="0" applyProtection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5" fillId="0" borderId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171" fontId="9" fillId="0" borderId="0" applyFont="0" applyFill="0" applyBorder="0" applyAlignment="0" applyProtection="0"/>
    <xf numFmtId="0" fontId="11" fillId="28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5" borderId="0" applyNumberFormat="0" applyBorder="0" applyAlignment="0" applyProtection="0"/>
    <xf numFmtId="0" fontId="12" fillId="19" borderId="0" applyNumberFormat="0" applyBorder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4" fillId="37" borderId="10" applyNumberFormat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15" fillId="0" borderId="0">
      <alignment horizontal="right" vertical="top"/>
    </xf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0" borderId="0" applyNumberFormat="0" applyBorder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166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2" fillId="0" borderId="14" applyNumberFormat="0" applyFill="0" applyAlignment="0" applyProtection="0"/>
    <xf numFmtId="0" fontId="23" fillId="38" borderId="0" applyNumberFormat="0" applyBorder="0" applyAlignment="0" applyProtection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6" fillId="0" borderId="0"/>
    <xf numFmtId="176" fontId="24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6" fontId="24" fillId="0" borderId="0"/>
    <xf numFmtId="0" fontId="6" fillId="0" borderId="0"/>
    <xf numFmtId="0" fontId="6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4" fillId="0" borderId="0"/>
    <xf numFmtId="0" fontId="4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77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27" fillId="0" borderId="0" applyFill="0" applyBorder="0" applyAlignment="0"/>
    <xf numFmtId="0" fontId="28" fillId="0" borderId="0" applyNumberFormat="0" applyFill="0" applyBorder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1" fillId="0" borderId="0" applyNumberForma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3" fillId="0" borderId="0"/>
    <xf numFmtId="0" fontId="6" fillId="0" borderId="0"/>
    <xf numFmtId="0" fontId="13" fillId="36" borderId="19" applyNumberFormat="0" applyAlignment="0" applyProtection="0"/>
    <xf numFmtId="0" fontId="21" fillId="23" borderId="19" applyNumberFormat="0" applyAlignment="0" applyProtection="0"/>
    <xf numFmtId="0" fontId="6" fillId="39" borderId="20" applyNumberFormat="0" applyFont="0" applyAlignment="0" applyProtection="0"/>
    <xf numFmtId="0" fontId="6" fillId="39" borderId="20" applyNumberFormat="0" applyFont="0" applyAlignment="0" applyProtection="0"/>
    <xf numFmtId="0" fontId="26" fillId="36" borderId="21" applyNumberFormat="0" applyAlignment="0" applyProtection="0"/>
    <xf numFmtId="0" fontId="29" fillId="0" borderId="22" applyNumberFormat="0" applyFill="0" applyAlignment="0" applyProtection="0"/>
    <xf numFmtId="0" fontId="13" fillId="36" borderId="19" applyNumberFormat="0" applyAlignment="0" applyProtection="0"/>
    <xf numFmtId="0" fontId="13" fillId="36" borderId="19" applyNumberFormat="0" applyAlignment="0" applyProtection="0"/>
    <xf numFmtId="0" fontId="21" fillId="23" borderId="19" applyNumberFormat="0" applyAlignment="0" applyProtection="0"/>
    <xf numFmtId="0" fontId="21" fillId="23" borderId="19" applyNumberFormat="0" applyAlignment="0" applyProtection="0"/>
    <xf numFmtId="0" fontId="6" fillId="39" borderId="20" applyNumberFormat="0" applyFont="0" applyAlignment="0" applyProtection="0"/>
    <xf numFmtId="0" fontId="6" fillId="39" borderId="20" applyNumberFormat="0" applyFont="0" applyAlignment="0" applyProtection="0"/>
    <xf numFmtId="0" fontId="6" fillId="39" borderId="20" applyNumberFormat="0" applyFont="0" applyAlignment="0" applyProtection="0"/>
    <xf numFmtId="0" fontId="6" fillId="39" borderId="20" applyNumberFormat="0" applyFont="0" applyAlignment="0" applyProtection="0"/>
    <xf numFmtId="0" fontId="26" fillId="36" borderId="21" applyNumberFormat="0" applyAlignment="0" applyProtection="0"/>
    <xf numFmtId="0" fontId="26" fillId="36" borderId="21" applyNumberFormat="0" applyAlignment="0" applyProtection="0"/>
    <xf numFmtId="0" fontId="29" fillId="0" borderId="22" applyNumberFormat="0" applyFill="0" applyAlignment="0" applyProtection="0"/>
    <xf numFmtId="0" fontId="29" fillId="0" borderId="22" applyNumberFormat="0" applyFill="0" applyAlignment="0" applyProtection="0"/>
    <xf numFmtId="0" fontId="13" fillId="36" borderId="19" applyNumberFormat="0" applyAlignment="0" applyProtection="0"/>
    <xf numFmtId="0" fontId="21" fillId="23" borderId="19" applyNumberFormat="0" applyAlignment="0" applyProtection="0"/>
    <xf numFmtId="0" fontId="6" fillId="39" borderId="20" applyNumberFormat="0" applyFont="0" applyAlignment="0" applyProtection="0"/>
    <xf numFmtId="0" fontId="6" fillId="39" borderId="20" applyNumberFormat="0" applyFont="0" applyAlignment="0" applyProtection="0"/>
    <xf numFmtId="0" fontId="26" fillId="36" borderId="21" applyNumberFormat="0" applyAlignment="0" applyProtection="0"/>
    <xf numFmtId="0" fontId="29" fillId="0" borderId="22" applyNumberFormat="0" applyFill="0" applyAlignment="0" applyProtection="0"/>
    <xf numFmtId="0" fontId="13" fillId="36" borderId="19" applyNumberFormat="0" applyAlignment="0" applyProtection="0"/>
    <xf numFmtId="0" fontId="13" fillId="36" borderId="19" applyNumberFormat="0" applyAlignment="0" applyProtection="0"/>
    <xf numFmtId="0" fontId="21" fillId="23" borderId="19" applyNumberFormat="0" applyAlignment="0" applyProtection="0"/>
    <xf numFmtId="0" fontId="21" fillId="23" borderId="19" applyNumberFormat="0" applyAlignment="0" applyProtection="0"/>
    <xf numFmtId="0" fontId="6" fillId="39" borderId="20" applyNumberFormat="0" applyFont="0" applyAlignment="0" applyProtection="0"/>
    <xf numFmtId="0" fontId="6" fillId="39" borderId="20" applyNumberFormat="0" applyFont="0" applyAlignment="0" applyProtection="0"/>
    <xf numFmtId="0" fontId="6" fillId="39" borderId="20" applyNumberFormat="0" applyFont="0" applyAlignment="0" applyProtection="0"/>
    <xf numFmtId="0" fontId="6" fillId="39" borderId="20" applyNumberFormat="0" applyFont="0" applyAlignment="0" applyProtection="0"/>
    <xf numFmtId="0" fontId="26" fillId="36" borderId="21" applyNumberFormat="0" applyAlignment="0" applyProtection="0"/>
    <xf numFmtId="0" fontId="26" fillId="36" borderId="21" applyNumberFormat="0" applyAlignment="0" applyProtection="0"/>
    <xf numFmtId="0" fontId="29" fillId="0" borderId="22" applyNumberFormat="0" applyFill="0" applyAlignment="0" applyProtection="0"/>
    <xf numFmtId="0" fontId="29" fillId="0" borderId="22" applyNumberFormat="0" applyFill="0" applyAlignment="0" applyProtection="0"/>
    <xf numFmtId="180" fontId="43" fillId="0" borderId="0" applyFont="0" applyFill="0" applyBorder="0" applyAlignment="0" applyProtection="0"/>
  </cellStyleXfs>
  <cellXfs count="292">
    <xf numFmtId="0" fontId="0" fillId="0" borderId="0" xfId="0"/>
    <xf numFmtId="3" fontId="32" fillId="0" borderId="3" xfId="0" applyNumberFormat="1" applyFont="1" applyFill="1" applyBorder="1" applyAlignment="1" applyProtection="1">
      <alignment horizontal="center" vertical="center" wrapText="1"/>
    </xf>
    <xf numFmtId="3" fontId="32" fillId="0" borderId="7" xfId="0" applyNumberFormat="1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horizontal="left" vertical="center" wrapText="1"/>
    </xf>
    <xf numFmtId="0" fontId="33" fillId="0" borderId="0" xfId="2" applyFont="1" applyFill="1" applyBorder="1" applyAlignment="1" applyProtection="1">
      <alignment horizontal="left" vertical="center" wrapText="1"/>
    </xf>
    <xf numFmtId="0" fontId="33" fillId="0" borderId="0" xfId="2" quotePrefix="1" applyFont="1" applyFill="1" applyBorder="1" applyAlignment="1" applyProtection="1">
      <alignment horizontal="left" vertical="center"/>
    </xf>
    <xf numFmtId="0" fontId="33" fillId="0" borderId="0" xfId="2" applyFont="1" applyFill="1" applyBorder="1" applyAlignment="1" applyProtection="1">
      <alignment vertical="center" wrapText="1"/>
    </xf>
    <xf numFmtId="0" fontId="34" fillId="0" borderId="5" xfId="2" quotePrefix="1" applyFont="1" applyFill="1" applyBorder="1" applyAlignment="1" applyProtection="1">
      <alignment horizontal="left" vertical="center"/>
    </xf>
    <xf numFmtId="0" fontId="34" fillId="0" borderId="0" xfId="2" applyFont="1" applyFill="1" applyBorder="1" applyAlignment="1" applyProtection="1">
      <alignment vertical="center" wrapText="1"/>
    </xf>
    <xf numFmtId="0" fontId="32" fillId="0" borderId="5" xfId="2" quotePrefix="1" applyFont="1" applyFill="1" applyBorder="1" applyAlignment="1" applyProtection="1">
      <alignment horizontal="left" vertical="center"/>
    </xf>
    <xf numFmtId="0" fontId="32" fillId="0" borderId="0" xfId="2" quotePrefix="1" applyFont="1" applyFill="1" applyBorder="1" applyAlignment="1" applyProtection="1">
      <alignment horizontal="left" vertical="center"/>
    </xf>
    <xf numFmtId="0" fontId="32" fillId="0" borderId="0" xfId="2" applyFont="1" applyFill="1" applyBorder="1" applyAlignment="1" applyProtection="1">
      <alignment vertical="center" wrapText="1"/>
    </xf>
    <xf numFmtId="0" fontId="34" fillId="0" borderId="0" xfId="2" quotePrefix="1" applyFont="1" applyFill="1" applyBorder="1" applyAlignment="1" applyProtection="1">
      <alignment horizontal="left" vertical="center"/>
    </xf>
    <xf numFmtId="1" fontId="33" fillId="0" borderId="0" xfId="0" applyNumberFormat="1" applyFont="1" applyFill="1" applyBorder="1" applyAlignment="1" applyProtection="1">
      <alignment horizontal="right" vertical="center"/>
    </xf>
    <xf numFmtId="0" fontId="33" fillId="0" borderId="0" xfId="2" quotePrefix="1" applyFont="1" applyFill="1" applyBorder="1" applyAlignment="1" applyProtection="1">
      <alignment horizontal="right" vertical="center"/>
    </xf>
    <xf numFmtId="0" fontId="33" fillId="0" borderId="0" xfId="2" applyFont="1" applyFill="1" applyBorder="1" applyAlignment="1" applyProtection="1">
      <alignment horizontal="right" vertical="center"/>
    </xf>
    <xf numFmtId="0" fontId="33" fillId="0" borderId="0" xfId="0" applyFont="1" applyFill="1" applyBorder="1" applyAlignment="1">
      <alignment vertical="center"/>
    </xf>
    <xf numFmtId="0" fontId="33" fillId="0" borderId="0" xfId="0" applyFont="1" applyFill="1" applyBorder="1" applyAlignment="1">
      <alignment vertical="center" wrapText="1"/>
    </xf>
    <xf numFmtId="1" fontId="32" fillId="0" borderId="0" xfId="0" applyNumberFormat="1" applyFont="1" applyFill="1" applyBorder="1" applyAlignment="1" applyProtection="1">
      <alignment horizontal="left" vertical="center" wrapText="1"/>
    </xf>
    <xf numFmtId="2" fontId="34" fillId="0" borderId="0" xfId="0" applyNumberFormat="1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>
      <alignment vertical="center"/>
    </xf>
    <xf numFmtId="1" fontId="33" fillId="0" borderId="0" xfId="0" applyNumberFormat="1" applyFont="1" applyFill="1" applyBorder="1" applyAlignment="1" applyProtection="1">
      <alignment vertical="center"/>
    </xf>
    <xf numFmtId="1" fontId="34" fillId="0" borderId="0" xfId="0" applyNumberFormat="1" applyFont="1" applyFill="1" applyBorder="1" applyAlignment="1" applyProtection="1">
      <alignment horizontal="left" vertical="center"/>
    </xf>
    <xf numFmtId="1" fontId="32" fillId="0" borderId="0" xfId="0" applyNumberFormat="1" applyFont="1" applyFill="1" applyBorder="1" applyAlignment="1" applyProtection="1">
      <alignment horizontal="left" vertical="center"/>
    </xf>
    <xf numFmtId="1" fontId="33" fillId="0" borderId="0" xfId="0" applyNumberFormat="1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vertical="center" wrapText="1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35" fillId="0" borderId="1" xfId="0" applyFont="1" applyFill="1" applyBorder="1" applyAlignment="1" applyProtection="1">
      <alignment vertical="center"/>
    </xf>
    <xf numFmtId="3" fontId="35" fillId="0" borderId="1" xfId="0" applyNumberFormat="1" applyFont="1" applyFill="1" applyBorder="1" applyAlignment="1" applyProtection="1">
      <alignment vertical="center" wrapText="1"/>
    </xf>
    <xf numFmtId="3" fontId="35" fillId="0" borderId="1" xfId="0" applyNumberFormat="1" applyFont="1" applyFill="1" applyBorder="1" applyAlignment="1" applyProtection="1">
      <alignment vertical="center"/>
    </xf>
    <xf numFmtId="3" fontId="35" fillId="0" borderId="3" xfId="0" applyNumberFormat="1" applyFont="1" applyFill="1" applyBorder="1" applyAlignment="1" applyProtection="1">
      <alignment horizontal="center" vertical="center" wrapText="1"/>
    </xf>
    <xf numFmtId="3" fontId="35" fillId="0" borderId="7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>
      <alignment vertical="center" wrapText="1"/>
    </xf>
    <xf numFmtId="1" fontId="36" fillId="0" borderId="3" xfId="0" applyNumberFormat="1" applyFont="1" applyFill="1" applyBorder="1" applyAlignment="1" applyProtection="1">
      <alignment horizontal="center" vertical="center"/>
    </xf>
    <xf numFmtId="0" fontId="36" fillId="0" borderId="3" xfId="0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1" fontId="36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horizontal="center" vertical="center" wrapText="1"/>
    </xf>
    <xf numFmtId="3" fontId="36" fillId="0" borderId="0" xfId="1" applyNumberFormat="1" applyFont="1" applyFill="1" applyBorder="1" applyAlignment="1">
      <alignment vertical="center"/>
    </xf>
    <xf numFmtId="1" fontId="35" fillId="0" borderId="0" xfId="0" applyNumberFormat="1" applyFont="1" applyFill="1" applyBorder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/>
    </xf>
    <xf numFmtId="1" fontId="37" fillId="0" borderId="0" xfId="0" applyNumberFormat="1" applyFont="1" applyFill="1" applyBorder="1" applyAlignment="1" applyProtection="1">
      <alignment horizontal="left" vertical="center"/>
    </xf>
    <xf numFmtId="2" fontId="37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horizontal="right" vertical="center"/>
    </xf>
    <xf numFmtId="0" fontId="37" fillId="0" borderId="0" xfId="0" applyFont="1" applyFill="1" applyBorder="1" applyAlignment="1" applyProtection="1">
      <alignment horizontal="left" vertical="center" wrapText="1"/>
    </xf>
    <xf numFmtId="0" fontId="36" fillId="0" borderId="0" xfId="0" applyFont="1" applyFill="1" applyBorder="1" applyAlignment="1" applyProtection="1">
      <alignment horizontal="right" vertical="center"/>
    </xf>
    <xf numFmtId="2" fontId="36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>
      <alignment vertical="center"/>
    </xf>
    <xf numFmtId="1" fontId="36" fillId="0" borderId="0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 applyProtection="1">
      <alignment horizontal="right" vertical="center" wrapText="1"/>
    </xf>
    <xf numFmtId="1" fontId="36" fillId="0" borderId="0" xfId="0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 applyProtection="1">
      <alignment horizontal="left" vertical="center"/>
    </xf>
    <xf numFmtId="0" fontId="37" fillId="0" borderId="0" xfId="0" applyFont="1" applyFill="1" applyBorder="1" applyAlignment="1">
      <alignment vertical="center" wrapText="1"/>
    </xf>
    <xf numFmtId="1" fontId="35" fillId="0" borderId="7" xfId="0" applyNumberFormat="1" applyFont="1" applyFill="1" applyBorder="1" applyAlignment="1" applyProtection="1">
      <alignment horizontal="center" vertical="center"/>
    </xf>
    <xf numFmtId="0" fontId="35" fillId="0" borderId="7" xfId="0" applyFont="1" applyFill="1" applyBorder="1" applyAlignment="1" applyProtection="1">
      <alignment horizontal="left" vertical="center" wrapText="1"/>
    </xf>
    <xf numFmtId="3" fontId="35" fillId="0" borderId="7" xfId="0" applyNumberFormat="1" applyFont="1" applyFill="1" applyBorder="1" applyAlignment="1" applyProtection="1">
      <alignment horizontal="right" vertical="center"/>
    </xf>
    <xf numFmtId="1" fontId="35" fillId="0" borderId="0" xfId="0" applyNumberFormat="1" applyFont="1" applyFill="1" applyBorder="1" applyAlignment="1" applyProtection="1">
      <alignment horizontal="center" vertical="center"/>
    </xf>
    <xf numFmtId="3" fontId="35" fillId="0" borderId="0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>
      <alignment vertical="center" wrapText="1"/>
    </xf>
    <xf numFmtId="1" fontId="35" fillId="0" borderId="0" xfId="0" applyNumberFormat="1" applyFont="1" applyFill="1" applyBorder="1" applyAlignment="1" applyProtection="1">
      <alignment vertical="center"/>
    </xf>
    <xf numFmtId="1" fontId="35" fillId="0" borderId="0" xfId="0" applyNumberFormat="1" applyFont="1" applyFill="1" applyBorder="1" applyAlignment="1" applyProtection="1">
      <alignment vertical="center" wrapText="1"/>
    </xf>
    <xf numFmtId="3" fontId="35" fillId="0" borderId="0" xfId="0" applyNumberFormat="1" applyFont="1" applyFill="1" applyBorder="1" applyAlignment="1" applyProtection="1">
      <alignment horizontal="right" vertical="center" wrapText="1"/>
    </xf>
    <xf numFmtId="1" fontId="37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vertical="center" wrapText="1"/>
    </xf>
    <xf numFmtId="3" fontId="36" fillId="0" borderId="0" xfId="0" applyNumberFormat="1" applyFont="1" applyFill="1" applyBorder="1" applyAlignment="1">
      <alignment horizontal="right" vertical="center"/>
    </xf>
    <xf numFmtId="0" fontId="35" fillId="0" borderId="0" xfId="0" applyFont="1" applyFill="1" applyBorder="1" applyAlignment="1" applyProtection="1">
      <alignment horizontal="lef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0" fontId="37" fillId="0" borderId="0" xfId="0" applyFont="1" applyFill="1" applyBorder="1" applyAlignment="1" applyProtection="1">
      <alignment horizontal="right" vertical="center" wrapText="1"/>
    </xf>
    <xf numFmtId="3" fontId="35" fillId="0" borderId="0" xfId="0" applyNumberFormat="1" applyFont="1" applyFill="1" applyBorder="1" applyAlignment="1">
      <alignment horizontal="right" vertical="center"/>
    </xf>
    <xf numFmtId="1" fontId="35" fillId="0" borderId="0" xfId="0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 wrapText="1"/>
    </xf>
    <xf numFmtId="1" fontId="36" fillId="0" borderId="3" xfId="0" applyNumberFormat="1" applyFont="1" applyFill="1" applyBorder="1" applyAlignment="1" applyProtection="1">
      <alignment horizontal="center" vertical="center" wrapText="1"/>
    </xf>
    <xf numFmtId="0" fontId="35" fillId="0" borderId="3" xfId="0" applyFont="1" applyFill="1" applyBorder="1" applyAlignment="1" applyProtection="1">
      <alignment horizontal="left" vertical="center" wrapText="1"/>
    </xf>
    <xf numFmtId="3" fontId="35" fillId="0" borderId="3" xfId="0" applyNumberFormat="1" applyFont="1" applyFill="1" applyBorder="1" applyAlignment="1" applyProtection="1">
      <alignment horizontal="right" vertical="center" wrapText="1"/>
    </xf>
    <xf numFmtId="2" fontId="35" fillId="0" borderId="0" xfId="0" applyNumberFormat="1" applyFont="1" applyFill="1" applyBorder="1" applyAlignment="1" applyProtection="1">
      <alignment horizontal="left" vertical="center" wrapText="1"/>
    </xf>
    <xf numFmtId="0" fontId="38" fillId="0" borderId="0" xfId="0" applyFont="1" applyFill="1" applyBorder="1" applyAlignment="1">
      <alignment vertical="center"/>
    </xf>
    <xf numFmtId="3" fontId="35" fillId="0" borderId="3" xfId="0" applyNumberFormat="1" applyFont="1" applyFill="1" applyBorder="1" applyAlignment="1" applyProtection="1">
      <alignment horizontal="right" vertical="center"/>
    </xf>
    <xf numFmtId="3" fontId="35" fillId="0" borderId="6" xfId="0" applyNumberFormat="1" applyFont="1" applyFill="1" applyBorder="1" applyAlignment="1" applyProtection="1">
      <alignment horizontal="right" vertical="center"/>
    </xf>
    <xf numFmtId="1" fontId="35" fillId="0" borderId="3" xfId="0" applyNumberFormat="1" applyFont="1" applyFill="1" applyBorder="1" applyAlignment="1" applyProtection="1">
      <alignment horizontal="center" vertical="center"/>
    </xf>
    <xf numFmtId="1" fontId="36" fillId="0" borderId="0" xfId="3" applyNumberFormat="1" applyFont="1" applyFill="1" applyBorder="1" applyAlignment="1" applyProtection="1">
      <alignment vertical="center"/>
    </xf>
    <xf numFmtId="2" fontId="36" fillId="0" borderId="0" xfId="3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vertical="center"/>
    </xf>
    <xf numFmtId="1" fontId="35" fillId="0" borderId="6" xfId="0" applyNumberFormat="1" applyFont="1" applyFill="1" applyBorder="1" applyAlignment="1" applyProtection="1">
      <alignment horizontal="center" vertical="center"/>
    </xf>
    <xf numFmtId="0" fontId="35" fillId="0" borderId="6" xfId="0" applyFont="1" applyFill="1" applyBorder="1" applyAlignment="1" applyProtection="1">
      <alignment horizontal="left" vertical="center" wrapText="1"/>
    </xf>
    <xf numFmtId="0" fontId="36" fillId="0" borderId="0" xfId="3" applyFont="1" applyFill="1" applyBorder="1" applyAlignment="1" applyProtection="1">
      <alignment horizontal="left" vertical="center" wrapText="1"/>
    </xf>
    <xf numFmtId="0" fontId="36" fillId="0" borderId="6" xfId="0" applyFont="1" applyFill="1" applyBorder="1" applyAlignment="1">
      <alignment vertical="center"/>
    </xf>
    <xf numFmtId="3" fontId="37" fillId="0" borderId="0" xfId="0" applyNumberFormat="1" applyFont="1" applyFill="1" applyBorder="1" applyAlignment="1">
      <alignment horizontal="right" vertical="center"/>
    </xf>
    <xf numFmtId="0" fontId="35" fillId="0" borderId="0" xfId="0" applyNumberFormat="1" applyFont="1" applyFill="1" applyBorder="1" applyAlignment="1" applyProtection="1">
      <alignment horizontal="left" vertical="center" wrapText="1"/>
    </xf>
    <xf numFmtId="4" fontId="35" fillId="0" borderId="0" xfId="0" applyNumberFormat="1" applyFont="1" applyFill="1" applyBorder="1" applyAlignment="1" applyProtection="1">
      <alignment horizontal="left" vertical="center" wrapText="1"/>
    </xf>
    <xf numFmtId="0" fontId="38" fillId="0" borderId="0" xfId="0" applyFont="1" applyFill="1" applyBorder="1" applyAlignment="1" applyProtection="1">
      <alignment horizontal="left" vertical="center" wrapText="1"/>
    </xf>
    <xf numFmtId="0" fontId="35" fillId="0" borderId="7" xfId="0" applyFont="1" applyFill="1" applyBorder="1" applyAlignment="1">
      <alignment vertical="center"/>
    </xf>
    <xf numFmtId="0" fontId="35" fillId="0" borderId="6" xfId="0" applyFont="1" applyFill="1" applyBorder="1" applyAlignment="1">
      <alignment vertical="center"/>
    </xf>
    <xf numFmtId="0" fontId="37" fillId="0" borderId="0" xfId="0" applyFont="1" applyFill="1" applyBorder="1" applyAlignment="1">
      <alignment horizontal="left" vertical="center"/>
    </xf>
    <xf numFmtId="0" fontId="36" fillId="0" borderId="7" xfId="0" applyFont="1" applyFill="1" applyBorder="1" applyAlignment="1">
      <alignment horizontal="left" vertical="center"/>
    </xf>
    <xf numFmtId="0" fontId="35" fillId="0" borderId="7" xfId="0" applyFont="1" applyFill="1" applyBorder="1" applyAlignment="1">
      <alignment horizontal="left" vertical="center"/>
    </xf>
    <xf numFmtId="3" fontId="37" fillId="0" borderId="0" xfId="3" applyNumberFormat="1" applyFont="1" applyFill="1" applyBorder="1" applyAlignment="1" applyProtection="1">
      <alignment horizontal="right" vertical="center"/>
    </xf>
    <xf numFmtId="3" fontId="32" fillId="0" borderId="1" xfId="0" applyNumberFormat="1" applyFont="1" applyFill="1" applyBorder="1" applyAlignment="1" applyProtection="1">
      <alignment vertical="center" wrapText="1"/>
    </xf>
    <xf numFmtId="3" fontId="32" fillId="0" borderId="1" xfId="0" applyNumberFormat="1" applyFont="1" applyFill="1" applyBorder="1" applyAlignment="1" applyProtection="1">
      <alignment vertical="center"/>
    </xf>
    <xf numFmtId="1" fontId="33" fillId="0" borderId="3" xfId="0" applyNumberFormat="1" applyFont="1" applyFill="1" applyBorder="1" applyAlignment="1" applyProtection="1">
      <alignment horizontal="center" vertical="center"/>
    </xf>
    <xf numFmtId="0" fontId="33" fillId="0" borderId="3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 wrapText="1"/>
    </xf>
    <xf numFmtId="3" fontId="33" fillId="0" borderId="0" xfId="1" applyNumberFormat="1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>
      <alignment horizontal="right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right" vertical="center" wrapText="1"/>
    </xf>
    <xf numFmtId="1" fontId="32" fillId="0" borderId="0" xfId="0" applyNumberFormat="1" applyFont="1" applyFill="1" applyBorder="1" applyAlignment="1" applyProtection="1">
      <alignment horizontal="center" vertical="center"/>
    </xf>
    <xf numFmtId="3" fontId="32" fillId="0" borderId="0" xfId="0" applyNumberFormat="1" applyFont="1" applyFill="1" applyBorder="1" applyAlignment="1" applyProtection="1">
      <alignment horizontal="right" vertical="center"/>
    </xf>
    <xf numFmtId="3" fontId="33" fillId="0" borderId="0" xfId="0" applyNumberFormat="1" applyFont="1" applyFill="1" applyBorder="1" applyAlignment="1" applyProtection="1">
      <alignment horizontal="right" vertical="center"/>
    </xf>
    <xf numFmtId="3" fontId="34" fillId="0" borderId="0" xfId="0" applyNumberFormat="1" applyFont="1" applyFill="1" applyBorder="1" applyAlignment="1" applyProtection="1">
      <alignment horizontal="right" vertical="center"/>
    </xf>
    <xf numFmtId="1" fontId="32" fillId="0" borderId="3" xfId="0" applyNumberFormat="1" applyFont="1" applyFill="1" applyBorder="1" applyAlignment="1" applyProtection="1">
      <alignment horizontal="center" vertical="center"/>
    </xf>
    <xf numFmtId="0" fontId="32" fillId="0" borderId="3" xfId="0" applyFont="1" applyFill="1" applyBorder="1" applyAlignment="1" applyProtection="1">
      <alignment horizontal="left" vertical="center" wrapText="1"/>
    </xf>
    <xf numFmtId="3" fontId="32" fillId="0" borderId="3" xfId="0" applyNumberFormat="1" applyFont="1" applyFill="1" applyBorder="1" applyAlignment="1" applyProtection="1">
      <alignment horizontal="right" vertical="center"/>
    </xf>
    <xf numFmtId="0" fontId="32" fillId="0" borderId="0" xfId="0" applyNumberFormat="1" applyFont="1" applyFill="1" applyBorder="1" applyAlignment="1" applyProtection="1">
      <alignment horizontal="left" vertical="center" wrapText="1"/>
    </xf>
    <xf numFmtId="4" fontId="32" fillId="0" borderId="0" xfId="0" applyNumberFormat="1" applyFont="1" applyFill="1" applyBorder="1" applyAlignment="1" applyProtection="1">
      <alignment horizontal="left" vertical="center" wrapText="1"/>
    </xf>
    <xf numFmtId="3" fontId="34" fillId="0" borderId="0" xfId="2" applyNumberFormat="1" applyFont="1" applyFill="1" applyBorder="1" applyAlignment="1" applyProtection="1">
      <alignment vertical="center" wrapText="1"/>
    </xf>
    <xf numFmtId="0" fontId="32" fillId="0" borderId="0" xfId="0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vertical="center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1" fontId="32" fillId="0" borderId="7" xfId="0" applyNumberFormat="1" applyFont="1" applyFill="1" applyBorder="1" applyAlignment="1" applyProtection="1">
      <alignment horizontal="center" vertical="center"/>
    </xf>
    <xf numFmtId="3" fontId="32" fillId="0" borderId="7" xfId="0" applyNumberFormat="1" applyFont="1" applyFill="1" applyBorder="1" applyAlignment="1" applyProtection="1">
      <alignment horizontal="right" vertical="center"/>
    </xf>
    <xf numFmtId="0" fontId="32" fillId="0" borderId="7" xfId="0" applyFont="1" applyFill="1" applyBorder="1" applyAlignment="1">
      <alignment vertical="center"/>
    </xf>
    <xf numFmtId="3" fontId="33" fillId="0" borderId="0" xfId="0" applyNumberFormat="1" applyFont="1" applyFill="1" applyBorder="1" applyAlignment="1">
      <alignment vertical="center"/>
    </xf>
    <xf numFmtId="1" fontId="32" fillId="0" borderId="6" xfId="0" applyNumberFormat="1" applyFont="1" applyFill="1" applyBorder="1" applyAlignment="1" applyProtection="1">
      <alignment horizontal="center" vertical="center"/>
    </xf>
    <xf numFmtId="0" fontId="32" fillId="0" borderId="6" xfId="0" applyFont="1" applyFill="1" applyBorder="1" applyAlignment="1" applyProtection="1">
      <alignment horizontal="left" vertical="center" wrapText="1"/>
    </xf>
    <xf numFmtId="3" fontId="32" fillId="0" borderId="6" xfId="0" applyNumberFormat="1" applyFont="1" applyFill="1" applyBorder="1" applyAlignment="1" applyProtection="1">
      <alignment horizontal="right" vertical="center"/>
    </xf>
    <xf numFmtId="0" fontId="32" fillId="0" borderId="6" xfId="0" applyFont="1" applyFill="1" applyBorder="1" applyAlignment="1">
      <alignment vertical="center"/>
    </xf>
    <xf numFmtId="1" fontId="32" fillId="0" borderId="0" xfId="0" applyNumberFormat="1" applyFont="1" applyFill="1" applyBorder="1" applyAlignment="1" applyProtection="1">
      <alignment vertical="center"/>
    </xf>
    <xf numFmtId="0" fontId="33" fillId="0" borderId="0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 applyProtection="1">
      <alignment horizontal="left" vertical="center" wrapText="1"/>
    </xf>
    <xf numFmtId="0" fontId="33" fillId="0" borderId="5" xfId="2" quotePrefix="1" applyFont="1" applyFill="1" applyBorder="1" applyAlignment="1" applyProtection="1">
      <alignment horizontal="right" vertical="center"/>
    </xf>
    <xf numFmtId="0" fontId="33" fillId="0" borderId="0" xfId="2" quotePrefix="1" applyFont="1" applyFill="1" applyBorder="1" applyAlignment="1" applyProtection="1">
      <alignment horizontal="left" vertical="center" wrapText="1"/>
    </xf>
    <xf numFmtId="0" fontId="33" fillId="0" borderId="7" xfId="0" applyFont="1" applyFill="1" applyBorder="1" applyAlignment="1">
      <alignment vertical="center"/>
    </xf>
    <xf numFmtId="3" fontId="36" fillId="0" borderId="3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>
      <alignment horizontal="left" vertical="center"/>
    </xf>
    <xf numFmtId="0" fontId="39" fillId="0" borderId="0" xfId="5" applyFont="1" applyFill="1" applyBorder="1" applyAlignment="1" applyProtection="1">
      <alignment vertical="center"/>
    </xf>
    <xf numFmtId="0" fontId="39" fillId="0" borderId="0" xfId="5" applyFont="1" applyFill="1" applyBorder="1" applyAlignment="1" applyProtection="1">
      <alignment horizontal="left" vertical="center" wrapText="1"/>
    </xf>
    <xf numFmtId="3" fontId="39" fillId="0" borderId="0" xfId="5" applyNumberFormat="1" applyFont="1" applyFill="1" applyBorder="1" applyAlignment="1" applyProtection="1">
      <alignment horizontal="right" vertical="center" wrapText="1"/>
    </xf>
    <xf numFmtId="0" fontId="40" fillId="0" borderId="0" xfId="5" applyFont="1" applyFill="1" applyBorder="1" applyAlignment="1" applyProtection="1">
      <alignment vertical="center"/>
    </xf>
    <xf numFmtId="0" fontId="40" fillId="0" borderId="0" xfId="5" applyFont="1" applyFill="1" applyBorder="1" applyAlignment="1" applyProtection="1">
      <alignment horizontal="center" vertical="center"/>
    </xf>
    <xf numFmtId="0" fontId="40" fillId="0" borderId="0" xfId="5" applyFont="1" applyFill="1" applyBorder="1" applyAlignment="1" applyProtection="1">
      <alignment vertical="center" wrapText="1"/>
    </xf>
    <xf numFmtId="3" fontId="40" fillId="0" borderId="0" xfId="5" applyNumberFormat="1" applyFont="1" applyFill="1" applyBorder="1" applyAlignment="1" applyProtection="1">
      <alignment horizontal="right" vertical="center" wrapText="1"/>
    </xf>
    <xf numFmtId="3" fontId="40" fillId="0" borderId="0" xfId="5" applyNumberFormat="1" applyFont="1" applyFill="1" applyBorder="1" applyAlignment="1" applyProtection="1">
      <alignment vertical="center"/>
    </xf>
    <xf numFmtId="0" fontId="39" fillId="0" borderId="2" xfId="5" applyFont="1" applyFill="1" applyBorder="1" applyAlignment="1" applyProtection="1">
      <alignment horizontal="center" vertical="center" wrapText="1"/>
    </xf>
    <xf numFmtId="0" fontId="39" fillId="0" borderId="7" xfId="5" applyFont="1" applyFill="1" applyBorder="1" applyAlignment="1" applyProtection="1">
      <alignment horizontal="center" vertical="center" wrapText="1"/>
    </xf>
    <xf numFmtId="3" fontId="39" fillId="0" borderId="7" xfId="0" applyNumberFormat="1" applyFont="1" applyFill="1" applyBorder="1" applyAlignment="1" applyProtection="1">
      <alignment horizontal="center" vertical="center" wrapText="1"/>
    </xf>
    <xf numFmtId="0" fontId="39" fillId="0" borderId="1" xfId="5" applyFont="1" applyFill="1" applyBorder="1" applyAlignment="1" applyProtection="1">
      <alignment horizontal="center" vertical="center" wrapText="1"/>
    </xf>
    <xf numFmtId="3" fontId="39" fillId="0" borderId="1" xfId="5" applyNumberFormat="1" applyFont="1" applyFill="1" applyBorder="1" applyAlignment="1" applyProtection="1">
      <alignment horizontal="center" vertical="center" wrapText="1"/>
    </xf>
    <xf numFmtId="0" fontId="39" fillId="0" borderId="0" xfId="5" applyFont="1" applyFill="1" applyBorder="1" applyAlignment="1" applyProtection="1">
      <alignment horizontal="center" vertical="center" wrapText="1"/>
    </xf>
    <xf numFmtId="3" fontId="39" fillId="0" borderId="0" xfId="5" applyNumberFormat="1" applyFont="1" applyFill="1" applyBorder="1" applyAlignment="1" applyProtection="1">
      <alignment vertical="center"/>
    </xf>
    <xf numFmtId="0" fontId="40" fillId="0" borderId="0" xfId="5" applyFont="1" applyFill="1" applyBorder="1" applyAlignment="1" applyProtection="1">
      <alignment horizontal="right" vertical="center" wrapText="1"/>
    </xf>
    <xf numFmtId="0" fontId="40" fillId="0" borderId="0" xfId="5" applyFont="1" applyFill="1" applyBorder="1" applyAlignment="1" applyProtection="1">
      <alignment horizontal="left" vertical="center" wrapText="1"/>
    </xf>
    <xf numFmtId="1" fontId="40" fillId="4" borderId="2" xfId="0" applyNumberFormat="1" applyFont="1" applyFill="1" applyBorder="1" applyAlignment="1" applyProtection="1">
      <alignment horizontal="center" vertical="center"/>
    </xf>
    <xf numFmtId="0" fontId="39" fillId="4" borderId="7" xfId="0" applyFont="1" applyFill="1" applyBorder="1" applyAlignment="1" applyProtection="1">
      <alignment horizontal="left" vertical="center" wrapText="1"/>
    </xf>
    <xf numFmtId="3" fontId="39" fillId="4" borderId="7" xfId="0" applyNumberFormat="1" applyFont="1" applyFill="1" applyBorder="1" applyAlignment="1" applyProtection="1">
      <alignment horizontal="right" vertical="center" wrapText="1"/>
    </xf>
    <xf numFmtId="0" fontId="39" fillId="3" borderId="0" xfId="5" applyFont="1" applyFill="1" applyBorder="1" applyAlignment="1" applyProtection="1">
      <alignment vertical="center"/>
    </xf>
    <xf numFmtId="0" fontId="39" fillId="0" borderId="0" xfId="5" applyFont="1" applyFill="1" applyBorder="1" applyAlignment="1" applyProtection="1">
      <alignment horizontal="right" vertical="center" wrapText="1"/>
    </xf>
    <xf numFmtId="1" fontId="40" fillId="0" borderId="0" xfId="0" applyNumberFormat="1" applyFont="1" applyFill="1" applyBorder="1" applyAlignment="1" applyProtection="1">
      <alignment horizontal="right" vertical="center"/>
    </xf>
    <xf numFmtId="0" fontId="40" fillId="0" borderId="0" xfId="0" applyFont="1" applyFill="1" applyBorder="1" applyAlignment="1" applyProtection="1">
      <alignment horizontal="left" vertical="center"/>
    </xf>
    <xf numFmtId="0" fontId="41" fillId="0" borderId="0" xfId="5" applyFont="1" applyFill="1" applyBorder="1" applyAlignment="1" applyProtection="1">
      <alignment vertical="center"/>
    </xf>
    <xf numFmtId="0" fontId="39" fillId="0" borderId="0" xfId="2" applyFont="1" applyFill="1" applyBorder="1" applyProtection="1"/>
    <xf numFmtId="0" fontId="40" fillId="0" borderId="0" xfId="2" applyFont="1" applyFill="1" applyBorder="1" applyAlignment="1" applyProtection="1">
      <alignment wrapText="1"/>
    </xf>
    <xf numFmtId="3" fontId="39" fillId="0" borderId="0" xfId="2" applyNumberFormat="1" applyFont="1" applyFill="1" applyBorder="1" applyAlignment="1" applyProtection="1">
      <alignment horizontal="right" wrapText="1"/>
    </xf>
    <xf numFmtId="0" fontId="40" fillId="0" borderId="0" xfId="2" applyFont="1" applyFill="1" applyBorder="1" applyProtection="1"/>
    <xf numFmtId="0" fontId="39" fillId="0" borderId="0" xfId="2" applyFont="1" applyFill="1" applyBorder="1" applyAlignment="1" applyProtection="1">
      <alignment vertical="center"/>
    </xf>
    <xf numFmtId="0" fontId="39" fillId="0" borderId="0" xfId="2" applyFont="1" applyFill="1" applyBorder="1" applyAlignment="1" applyProtection="1">
      <alignment vertical="center" wrapText="1"/>
    </xf>
    <xf numFmtId="3" fontId="39" fillId="0" borderId="0" xfId="2" applyNumberFormat="1" applyFont="1" applyFill="1" applyBorder="1" applyAlignment="1" applyProtection="1">
      <alignment horizontal="right" vertical="center" wrapText="1"/>
    </xf>
    <xf numFmtId="0" fontId="39" fillId="0" borderId="6" xfId="5" applyFont="1" applyFill="1" applyBorder="1" applyAlignment="1" applyProtection="1">
      <alignment horizontal="center" vertical="center" wrapText="1"/>
    </xf>
    <xf numFmtId="0" fontId="39" fillId="0" borderId="0" xfId="2" applyFont="1" applyFill="1" applyBorder="1" applyAlignment="1" applyProtection="1">
      <alignment horizontal="left" vertical="center"/>
    </xf>
    <xf numFmtId="0" fontId="39" fillId="0" borderId="0" xfId="2" applyFont="1" applyFill="1" applyBorder="1" applyAlignment="1" applyProtection="1">
      <alignment horizontal="center" vertical="center" wrapText="1"/>
    </xf>
    <xf numFmtId="0" fontId="39" fillId="0" borderId="0" xfId="2" applyFont="1" applyFill="1" applyBorder="1" applyAlignment="1" applyProtection="1">
      <alignment horizontal="left" vertical="center" wrapText="1"/>
    </xf>
    <xf numFmtId="0" fontId="42" fillId="0" borderId="0" xfId="2" applyFont="1" applyFill="1" applyBorder="1" applyAlignment="1" applyProtection="1">
      <alignment horizontal="left" vertical="center" wrapText="1"/>
    </xf>
    <xf numFmtId="3" fontId="42" fillId="0" borderId="0" xfId="2" applyNumberFormat="1" applyFont="1" applyFill="1" applyBorder="1" applyAlignment="1" applyProtection="1">
      <alignment horizontal="right" vertical="center" wrapText="1"/>
    </xf>
    <xf numFmtId="0" fontId="40" fillId="0" borderId="0" xfId="2" quotePrefix="1" applyFont="1" applyFill="1" applyBorder="1" applyAlignment="1" applyProtection="1">
      <alignment horizontal="right" vertical="center"/>
    </xf>
    <xf numFmtId="0" fontId="40" fillId="0" borderId="0" xfId="2" applyFont="1" applyFill="1" applyBorder="1" applyAlignment="1" applyProtection="1">
      <alignment horizontal="left" vertical="center" wrapText="1"/>
    </xf>
    <xf numFmtId="3" fontId="40" fillId="0" borderId="0" xfId="2" quotePrefix="1" applyNumberFormat="1" applyFont="1" applyFill="1" applyBorder="1" applyAlignment="1" applyProtection="1">
      <alignment horizontal="right" vertical="center" wrapText="1"/>
    </xf>
    <xf numFmtId="0" fontId="40" fillId="0" borderId="0" xfId="2" applyFont="1" applyFill="1" applyBorder="1" applyAlignment="1" applyProtection="1">
      <alignment vertical="center" wrapText="1"/>
    </xf>
    <xf numFmtId="0" fontId="42" fillId="0" borderId="0" xfId="2" quotePrefix="1" applyFont="1" applyFill="1" applyBorder="1" applyAlignment="1" applyProtection="1">
      <alignment horizontal="left" vertical="center"/>
    </xf>
    <xf numFmtId="0" fontId="42" fillId="0" borderId="0" xfId="2" applyFont="1" applyFill="1" applyBorder="1" applyAlignment="1" applyProtection="1">
      <alignment vertical="center" wrapText="1"/>
    </xf>
    <xf numFmtId="3" fontId="42" fillId="0" borderId="0" xfId="2" quotePrefix="1" applyNumberFormat="1" applyFont="1" applyFill="1" applyBorder="1" applyAlignment="1" applyProtection="1">
      <alignment horizontal="right" vertical="center" wrapText="1"/>
    </xf>
    <xf numFmtId="0" fontId="42" fillId="0" borderId="0" xfId="2" applyFont="1" applyFill="1" applyBorder="1" applyProtection="1"/>
    <xf numFmtId="0" fontId="39" fillId="0" borderId="0" xfId="2" quotePrefix="1" applyFont="1" applyFill="1" applyBorder="1" applyAlignment="1" applyProtection="1">
      <alignment horizontal="left" vertical="center"/>
    </xf>
    <xf numFmtId="3" fontId="39" fillId="0" borderId="0" xfId="2" quotePrefix="1" applyNumberFormat="1" applyFont="1" applyFill="1" applyBorder="1" applyAlignment="1" applyProtection="1">
      <alignment horizontal="right" vertical="center" wrapText="1"/>
    </xf>
    <xf numFmtId="0" fontId="40" fillId="0" borderId="0" xfId="2" applyFont="1" applyFill="1" applyBorder="1" applyAlignment="1" applyProtection="1">
      <alignment horizontal="right" vertical="center"/>
    </xf>
    <xf numFmtId="3" fontId="40" fillId="0" borderId="0" xfId="2" applyNumberFormat="1" applyFont="1" applyFill="1" applyBorder="1" applyAlignment="1" applyProtection="1">
      <alignment horizontal="right" vertical="center" wrapText="1"/>
    </xf>
    <xf numFmtId="0" fontId="42" fillId="0" borderId="0" xfId="2" quotePrefix="1" applyFont="1" applyFill="1" applyBorder="1" applyAlignment="1" applyProtection="1">
      <alignment horizontal="left" vertical="center" wrapText="1"/>
    </xf>
    <xf numFmtId="0" fontId="40" fillId="0" borderId="0" xfId="2" applyFont="1" applyFill="1" applyBorder="1" applyAlignment="1" applyProtection="1">
      <alignment vertical="center"/>
    </xf>
    <xf numFmtId="0" fontId="42" fillId="0" borderId="0" xfId="2" applyFont="1" applyFill="1" applyBorder="1" applyAlignment="1" applyProtection="1">
      <alignment horizontal="left" vertical="center"/>
    </xf>
    <xf numFmtId="0" fontId="39" fillId="3" borderId="0" xfId="2" applyFont="1" applyFill="1" applyBorder="1" applyProtection="1"/>
    <xf numFmtId="0" fontId="39" fillId="0" borderId="0" xfId="0" applyFont="1" applyFill="1" applyBorder="1" applyAlignment="1" applyProtection="1">
      <alignment vertical="center"/>
    </xf>
    <xf numFmtId="0" fontId="39" fillId="0" borderId="0" xfId="0" applyFont="1" applyFill="1" applyBorder="1" applyAlignment="1" applyProtection="1">
      <alignment vertical="center" wrapText="1"/>
    </xf>
    <xf numFmtId="3" fontId="39" fillId="0" borderId="0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Fill="1" applyBorder="1" applyAlignment="1">
      <alignment vertical="center"/>
    </xf>
    <xf numFmtId="0" fontId="39" fillId="0" borderId="0" xfId="0" applyFont="1" applyFill="1" applyBorder="1" applyAlignment="1" applyProtection="1">
      <alignment horizontal="left" vertical="center"/>
    </xf>
    <xf numFmtId="0" fontId="39" fillId="0" borderId="0" xfId="0" applyFont="1" applyFill="1" applyBorder="1" applyAlignment="1" applyProtection="1">
      <alignment horizontal="left" vertical="center" wrapText="1"/>
    </xf>
    <xf numFmtId="0" fontId="40" fillId="0" borderId="0" xfId="0" applyFont="1" applyFill="1" applyBorder="1" applyAlignment="1">
      <alignment vertical="center" wrapText="1"/>
    </xf>
    <xf numFmtId="1" fontId="39" fillId="0" borderId="0" xfId="0" applyNumberFormat="1" applyFont="1" applyFill="1" applyBorder="1" applyAlignment="1" applyProtection="1">
      <alignment horizontal="left" vertical="center" wrapText="1"/>
    </xf>
    <xf numFmtId="1" fontId="42" fillId="0" borderId="0" xfId="0" applyNumberFormat="1" applyFont="1" applyFill="1" applyBorder="1" applyAlignment="1" applyProtection="1">
      <alignment horizontal="left" vertical="center" wrapText="1"/>
    </xf>
    <xf numFmtId="2" fontId="42" fillId="0" borderId="0" xfId="0" applyNumberFormat="1" applyFont="1" applyFill="1" applyBorder="1" applyAlignment="1" applyProtection="1">
      <alignment horizontal="left" vertical="center" wrapText="1"/>
    </xf>
    <xf numFmtId="3" fontId="42" fillId="0" borderId="0" xfId="0" applyNumberFormat="1" applyFont="1" applyFill="1" applyBorder="1" applyAlignment="1" applyProtection="1">
      <alignment horizontal="right" vertical="center" wrapText="1"/>
    </xf>
    <xf numFmtId="1" fontId="40" fillId="0" borderId="0" xfId="0" applyNumberFormat="1" applyFont="1" applyFill="1" applyBorder="1" applyAlignment="1" applyProtection="1">
      <alignment vertical="center" wrapText="1"/>
    </xf>
    <xf numFmtId="0" fontId="40" fillId="0" borderId="0" xfId="0" applyFont="1" applyFill="1" applyBorder="1" applyAlignment="1" applyProtection="1">
      <alignment horizontal="left" vertical="center" wrapText="1"/>
    </xf>
    <xf numFmtId="3" fontId="40" fillId="0" borderId="0" xfId="0" applyNumberFormat="1" applyFont="1" applyFill="1" applyBorder="1" applyAlignment="1" applyProtection="1">
      <alignment horizontal="right" vertical="center" wrapText="1"/>
    </xf>
    <xf numFmtId="0" fontId="42" fillId="0" borderId="0" xfId="0" applyFont="1" applyFill="1" applyBorder="1" applyAlignment="1" applyProtection="1">
      <alignment horizontal="left" vertical="center" wrapText="1"/>
    </xf>
    <xf numFmtId="0" fontId="42" fillId="0" borderId="0" xfId="0" applyFont="1" applyFill="1" applyBorder="1" applyAlignment="1">
      <alignment vertical="center"/>
    </xf>
    <xf numFmtId="1" fontId="40" fillId="0" borderId="0" xfId="0" applyNumberFormat="1" applyFont="1" applyFill="1" applyBorder="1" applyAlignment="1" applyProtection="1">
      <alignment vertical="center"/>
    </xf>
    <xf numFmtId="1" fontId="42" fillId="0" borderId="0" xfId="0" applyNumberFormat="1" applyFont="1" applyFill="1" applyBorder="1" applyAlignment="1" applyProtection="1">
      <alignment horizontal="left" vertical="center"/>
    </xf>
    <xf numFmtId="0" fontId="42" fillId="0" borderId="0" xfId="0" applyFont="1" applyFill="1" applyBorder="1" applyAlignment="1" applyProtection="1">
      <alignment horizontal="left" vertical="center"/>
    </xf>
    <xf numFmtId="1" fontId="40" fillId="0" borderId="0" xfId="0" applyNumberFormat="1" applyFont="1" applyFill="1" applyBorder="1" applyAlignment="1" applyProtection="1">
      <alignment horizontal="right" vertical="center" wrapText="1"/>
    </xf>
    <xf numFmtId="1" fontId="39" fillId="0" borderId="0" xfId="0" applyNumberFormat="1" applyFont="1" applyFill="1" applyBorder="1" applyAlignment="1" applyProtection="1">
      <alignment horizontal="left" vertical="center"/>
    </xf>
    <xf numFmtId="0" fontId="40" fillId="0" borderId="0" xfId="0" applyFont="1" applyFill="1" applyBorder="1" applyAlignment="1" applyProtection="1">
      <alignment horizontal="right" vertical="center"/>
    </xf>
    <xf numFmtId="1" fontId="39" fillId="4" borderId="2" xfId="0" applyNumberFormat="1" applyFont="1" applyFill="1" applyBorder="1" applyAlignment="1" applyProtection="1">
      <alignment horizontal="center" vertical="center"/>
    </xf>
    <xf numFmtId="0" fontId="40" fillId="3" borderId="0" xfId="0" applyFont="1" applyFill="1" applyBorder="1" applyAlignment="1">
      <alignment vertical="center" wrapText="1"/>
    </xf>
    <xf numFmtId="1" fontId="40" fillId="4" borderId="0" xfId="0" applyNumberFormat="1" applyFont="1" applyFill="1" applyBorder="1" applyAlignment="1" applyProtection="1">
      <alignment horizontal="center" vertical="center"/>
    </xf>
    <xf numFmtId="0" fontId="39" fillId="4" borderId="0" xfId="0" applyFont="1" applyFill="1" applyBorder="1" applyAlignment="1" applyProtection="1">
      <alignment horizontal="left" vertical="center" wrapText="1"/>
    </xf>
    <xf numFmtId="3" fontId="39" fillId="4" borderId="0" xfId="0" applyNumberFormat="1" applyFont="1" applyFill="1" applyBorder="1" applyAlignment="1" applyProtection="1">
      <alignment horizontal="right" vertical="center" wrapText="1"/>
    </xf>
    <xf numFmtId="1" fontId="40" fillId="0" borderId="0" xfId="0" applyNumberFormat="1" applyFont="1" applyFill="1" applyBorder="1" applyAlignment="1" applyProtection="1">
      <alignment horizontal="center" vertical="center"/>
    </xf>
    <xf numFmtId="0" fontId="42" fillId="0" borderId="0" xfId="0" applyFont="1" applyFill="1" applyBorder="1" applyAlignment="1">
      <alignment vertical="center" wrapText="1"/>
    </xf>
    <xf numFmtId="0" fontId="42" fillId="0" borderId="0" xfId="5" applyFont="1" applyFill="1" applyBorder="1" applyAlignment="1" applyProtection="1">
      <alignment horizontal="left" vertical="center" wrapText="1"/>
    </xf>
    <xf numFmtId="1" fontId="39" fillId="0" borderId="0" xfId="0" applyNumberFormat="1" applyFont="1" applyFill="1" applyBorder="1" applyAlignment="1" applyProtection="1">
      <alignment vertical="center" wrapText="1"/>
    </xf>
    <xf numFmtId="3" fontId="42" fillId="0" borderId="0" xfId="5" applyNumberFormat="1" applyFont="1" applyFill="1" applyBorder="1" applyAlignment="1" applyProtection="1">
      <alignment horizontal="right" vertical="center" wrapText="1"/>
    </xf>
    <xf numFmtId="0" fontId="42" fillId="0" borderId="0" xfId="5" applyFont="1" applyFill="1" applyBorder="1" applyAlignment="1" applyProtection="1">
      <alignment vertical="center"/>
    </xf>
    <xf numFmtId="0" fontId="40" fillId="0" borderId="0" xfId="5" applyFont="1" applyFill="1" applyBorder="1" applyAlignment="1" applyProtection="1">
      <alignment horizontal="right" vertical="center"/>
    </xf>
    <xf numFmtId="0" fontId="39" fillId="0" borderId="0" xfId="5" applyFont="1" applyFill="1" applyBorder="1" applyAlignment="1" applyProtection="1">
      <alignment horizontal="left" vertical="center"/>
    </xf>
    <xf numFmtId="0" fontId="39" fillId="0" borderId="0" xfId="5" applyFont="1" applyFill="1" applyBorder="1" applyAlignment="1" applyProtection="1">
      <alignment vertical="center" wrapText="1"/>
    </xf>
    <xf numFmtId="0" fontId="39" fillId="0" borderId="4" xfId="5" applyFont="1" applyFill="1" applyBorder="1" applyAlignment="1" applyProtection="1">
      <alignment horizontal="center" vertical="center" wrapText="1"/>
    </xf>
    <xf numFmtId="1" fontId="40" fillId="0" borderId="0" xfId="0" applyNumberFormat="1" applyFont="1" applyFill="1" applyBorder="1" applyAlignment="1" applyProtection="1">
      <alignment horizontal="center" vertical="center" wrapText="1"/>
    </xf>
    <xf numFmtId="3" fontId="39" fillId="4" borderId="0" xfId="5" applyNumberFormat="1" applyFont="1" applyFill="1" applyBorder="1" applyAlignment="1" applyProtection="1">
      <alignment vertical="center"/>
    </xf>
    <xf numFmtId="1" fontId="32" fillId="0" borderId="18" xfId="0" applyNumberFormat="1" applyFont="1" applyFill="1" applyBorder="1" applyAlignment="1" applyProtection="1">
      <alignment horizontal="center" vertical="center"/>
    </xf>
    <xf numFmtId="0" fontId="32" fillId="0" borderId="18" xfId="0" applyFont="1" applyFill="1" applyBorder="1" applyAlignment="1" applyProtection="1">
      <alignment horizontal="left" vertical="center" wrapText="1"/>
    </xf>
    <xf numFmtId="3" fontId="32" fillId="0" borderId="18" xfId="0" applyNumberFormat="1" applyFont="1" applyFill="1" applyBorder="1" applyAlignment="1" applyProtection="1">
      <alignment horizontal="right" vertical="center" wrapText="1"/>
    </xf>
    <xf numFmtId="0" fontId="37" fillId="0" borderId="0" xfId="0" applyFont="1" applyFill="1" applyBorder="1" applyAlignment="1" applyProtection="1">
      <alignment horizontal="left" vertical="top" wrapText="1"/>
    </xf>
    <xf numFmtId="1" fontId="39" fillId="0" borderId="0" xfId="0" applyNumberFormat="1" applyFont="1" applyFill="1" applyBorder="1" applyAlignment="1" applyProtection="1">
      <alignment horizontal="right" vertical="center"/>
    </xf>
    <xf numFmtId="1" fontId="32" fillId="0" borderId="0" xfId="0" applyNumberFormat="1" applyFont="1" applyFill="1" applyBorder="1" applyAlignment="1" applyProtection="1">
      <alignment horizontal="right" vertical="center"/>
    </xf>
    <xf numFmtId="1" fontId="34" fillId="0" borderId="0" xfId="0" applyNumberFormat="1" applyFont="1" applyFill="1" applyBorder="1" applyAlignment="1" applyProtection="1">
      <alignment horizontal="right" vertical="center"/>
    </xf>
    <xf numFmtId="0" fontId="32" fillId="0" borderId="1" xfId="0" applyFont="1" applyFill="1" applyBorder="1" applyAlignment="1" applyProtection="1">
      <alignment horizontal="left" vertical="center"/>
    </xf>
    <xf numFmtId="0" fontId="32" fillId="0" borderId="0" xfId="0" applyFont="1" applyFill="1" applyBorder="1" applyAlignment="1" applyProtection="1">
      <alignment horizontal="left" vertical="center" wrapText="1"/>
    </xf>
    <xf numFmtId="0" fontId="45" fillId="2" borderId="0" xfId="8" applyFont="1" applyFill="1" applyAlignment="1">
      <alignment vertical="center"/>
    </xf>
    <xf numFmtId="49" fontId="44" fillId="2" borderId="0" xfId="8" applyNumberFormat="1" applyFont="1" applyFill="1" applyBorder="1" applyAlignment="1" applyProtection="1">
      <alignment horizontal="center" vertical="center"/>
    </xf>
    <xf numFmtId="0" fontId="44" fillId="2" borderId="0" xfId="8" applyFont="1" applyFill="1" applyBorder="1" applyAlignment="1" applyProtection="1">
      <alignment vertical="center"/>
    </xf>
    <xf numFmtId="0" fontId="45" fillId="2" borderId="0" xfId="8" applyFont="1" applyFill="1" applyBorder="1" applyAlignment="1" applyProtection="1">
      <alignment horizontal="right" vertical="center"/>
    </xf>
    <xf numFmtId="0" fontId="44" fillId="2" borderId="0" xfId="8" applyFont="1" applyFill="1" applyBorder="1" applyAlignment="1" applyProtection="1">
      <alignment horizontal="center" vertical="center"/>
    </xf>
    <xf numFmtId="49" fontId="45" fillId="2" borderId="0" xfId="8" quotePrefix="1" applyNumberFormat="1" applyFont="1" applyFill="1" applyBorder="1" applyAlignment="1" applyProtection="1">
      <alignment horizontal="center" vertical="center"/>
    </xf>
    <xf numFmtId="0" fontId="45" fillId="2" borderId="0" xfId="8" applyFont="1" applyFill="1" applyBorder="1" applyAlignment="1" applyProtection="1">
      <alignment vertical="center"/>
    </xf>
    <xf numFmtId="49" fontId="45" fillId="2" borderId="0" xfId="8" applyNumberFormat="1" applyFont="1" applyFill="1" applyBorder="1" applyAlignment="1" applyProtection="1">
      <alignment horizontal="center" vertical="center"/>
    </xf>
    <xf numFmtId="0" fontId="45" fillId="2" borderId="0" xfId="8" applyFont="1" applyFill="1" applyAlignment="1">
      <alignment horizontal="right" vertical="center"/>
    </xf>
    <xf numFmtId="0" fontId="45" fillId="2" borderId="0" xfId="8" applyFont="1" applyFill="1" applyAlignment="1">
      <alignment horizontal="center" vertical="center"/>
    </xf>
    <xf numFmtId="0" fontId="45" fillId="2" borderId="0" xfId="8" applyFont="1" applyFill="1" applyBorder="1" applyAlignment="1" applyProtection="1">
      <alignment horizontal="center" vertical="center"/>
    </xf>
    <xf numFmtId="1" fontId="34" fillId="0" borderId="0" xfId="0" applyNumberFormat="1" applyFont="1" applyFill="1" applyBorder="1" applyAlignment="1" applyProtection="1">
      <alignment horizontal="left" vertical="center" indent="1"/>
    </xf>
    <xf numFmtId="3" fontId="36" fillId="0" borderId="0" xfId="0" applyNumberFormat="1" applyFont="1" applyFill="1" applyBorder="1" applyAlignment="1" applyProtection="1">
      <alignment horizontal="left" vertical="center" wrapText="1"/>
    </xf>
    <xf numFmtId="3" fontId="40" fillId="0" borderId="0" xfId="5" applyNumberFormat="1" applyFont="1" applyFill="1" applyBorder="1" applyAlignment="1" applyProtection="1">
      <alignment horizontal="center" vertical="center"/>
    </xf>
    <xf numFmtId="3" fontId="39" fillId="0" borderId="0" xfId="5" applyNumberFormat="1" applyFont="1" applyFill="1" applyBorder="1" applyAlignment="1" applyProtection="1">
      <alignment horizontal="center" vertical="center"/>
    </xf>
    <xf numFmtId="3" fontId="39" fillId="4" borderId="7" xfId="0" applyNumberFormat="1" applyFont="1" applyFill="1" applyBorder="1" applyAlignment="1" applyProtection="1">
      <alignment horizontal="center" vertical="center" wrapText="1"/>
    </xf>
    <xf numFmtId="3" fontId="39" fillId="4" borderId="7" xfId="5" applyNumberFormat="1" applyFont="1" applyFill="1" applyBorder="1" applyAlignment="1" applyProtection="1">
      <alignment horizontal="center" vertical="center"/>
    </xf>
    <xf numFmtId="3" fontId="39" fillId="0" borderId="0" xfId="2" applyNumberFormat="1" applyFont="1" applyFill="1" applyBorder="1" applyAlignment="1" applyProtection="1">
      <alignment horizontal="center" vertical="center" wrapText="1"/>
    </xf>
    <xf numFmtId="3" fontId="42" fillId="0" borderId="0" xfId="2" applyNumberFormat="1" applyFont="1" applyFill="1" applyBorder="1" applyAlignment="1" applyProtection="1">
      <alignment horizontal="center" vertical="center" wrapText="1"/>
    </xf>
    <xf numFmtId="3" fontId="40" fillId="0" borderId="0" xfId="2" quotePrefix="1" applyNumberFormat="1" applyFont="1" applyFill="1" applyBorder="1" applyAlignment="1" applyProtection="1">
      <alignment horizontal="center" vertical="center" wrapText="1"/>
    </xf>
    <xf numFmtId="3" fontId="42" fillId="0" borderId="0" xfId="2" quotePrefix="1" applyNumberFormat="1" applyFont="1" applyFill="1" applyBorder="1" applyAlignment="1" applyProtection="1">
      <alignment horizontal="center" vertical="center" wrapText="1"/>
    </xf>
    <xf numFmtId="3" fontId="39" fillId="0" borderId="0" xfId="2" quotePrefix="1" applyNumberFormat="1" applyFont="1" applyFill="1" applyBorder="1" applyAlignment="1" applyProtection="1">
      <alignment horizontal="center" vertical="center" wrapText="1"/>
    </xf>
    <xf numFmtId="3" fontId="40" fillId="0" borderId="0" xfId="2" applyNumberFormat="1" applyFont="1" applyFill="1" applyBorder="1" applyAlignment="1" applyProtection="1">
      <alignment horizontal="center" vertical="center" wrapText="1"/>
    </xf>
    <xf numFmtId="3" fontId="40" fillId="0" borderId="0" xfId="0" applyNumberFormat="1" applyFont="1" applyFill="1" applyBorder="1" applyAlignment="1" applyProtection="1">
      <alignment horizontal="center" vertical="center" wrapText="1"/>
    </xf>
    <xf numFmtId="3" fontId="39" fillId="4" borderId="0" xfId="0" applyNumberFormat="1" applyFont="1" applyFill="1" applyBorder="1" applyAlignment="1" applyProtection="1">
      <alignment horizontal="center" vertical="center" wrapText="1"/>
    </xf>
    <xf numFmtId="3" fontId="42" fillId="0" borderId="0" xfId="5" applyNumberFormat="1" applyFont="1" applyFill="1" applyBorder="1" applyAlignment="1" applyProtection="1">
      <alignment horizontal="center" vertical="center"/>
    </xf>
    <xf numFmtId="3" fontId="39" fillId="4" borderId="0" xfId="5" applyNumberFormat="1" applyFont="1" applyFill="1" applyBorder="1" applyAlignment="1" applyProtection="1">
      <alignment horizontal="center" vertical="center"/>
    </xf>
    <xf numFmtId="3" fontId="36" fillId="0" borderId="0" xfId="0" applyNumberFormat="1" applyFont="1" applyFill="1" applyBorder="1" applyAlignment="1">
      <alignment horizontal="center" vertical="center"/>
    </xf>
    <xf numFmtId="3" fontId="35" fillId="0" borderId="1" xfId="0" applyNumberFormat="1" applyFont="1" applyFill="1" applyBorder="1" applyAlignment="1" applyProtection="1">
      <alignment horizontal="center" vertical="center"/>
    </xf>
    <xf numFmtId="3" fontId="36" fillId="0" borderId="0" xfId="1" applyNumberFormat="1" applyFont="1" applyFill="1" applyBorder="1" applyAlignment="1">
      <alignment horizontal="center" vertical="center"/>
    </xf>
    <xf numFmtId="3" fontId="35" fillId="0" borderId="0" xfId="0" applyNumberFormat="1" applyFont="1" applyFill="1" applyBorder="1" applyAlignment="1" applyProtection="1">
      <alignment horizontal="center" vertical="center"/>
    </xf>
    <xf numFmtId="3" fontId="35" fillId="0" borderId="0" xfId="0" applyNumberFormat="1" applyFont="1" applyFill="1" applyBorder="1" applyAlignment="1" applyProtection="1">
      <alignment horizontal="center" vertical="center" wrapText="1"/>
    </xf>
    <xf numFmtId="3" fontId="35" fillId="0" borderId="0" xfId="0" applyNumberFormat="1" applyFont="1" applyFill="1" applyBorder="1" applyAlignment="1">
      <alignment horizontal="center" vertical="center"/>
    </xf>
    <xf numFmtId="3" fontId="37" fillId="0" borderId="0" xfId="0" applyNumberFormat="1" applyFont="1" applyFill="1" applyBorder="1" applyAlignment="1" applyProtection="1">
      <alignment horizontal="center" vertical="center" wrapText="1"/>
    </xf>
    <xf numFmtId="3" fontId="36" fillId="0" borderId="0" xfId="0" applyNumberFormat="1" applyFont="1" applyFill="1" applyBorder="1" applyAlignment="1" applyProtection="1">
      <alignment horizontal="center" vertical="center" wrapText="1"/>
    </xf>
    <xf numFmtId="3" fontId="36" fillId="0" borderId="0" xfId="0" applyNumberFormat="1" applyFont="1" applyFill="1" applyBorder="1" applyAlignment="1" applyProtection="1">
      <alignment horizontal="center" vertical="center"/>
    </xf>
    <xf numFmtId="3" fontId="35" fillId="0" borderId="1" xfId="0" applyNumberFormat="1" applyFont="1" applyFill="1" applyBorder="1" applyAlignment="1" applyProtection="1">
      <alignment horizontal="center" vertical="center" wrapText="1"/>
    </xf>
    <xf numFmtId="3" fontId="37" fillId="0" borderId="0" xfId="0" applyNumberFormat="1" applyFont="1" applyFill="1" applyBorder="1" applyAlignment="1" applyProtection="1">
      <alignment horizontal="center" vertical="center"/>
    </xf>
    <xf numFmtId="0" fontId="44" fillId="2" borderId="1" xfId="8" applyFont="1" applyFill="1" applyBorder="1" applyAlignment="1" applyProtection="1">
      <alignment horizontal="center" vertical="center"/>
    </xf>
    <xf numFmtId="0" fontId="39" fillId="4" borderId="0" xfId="0" applyFont="1" applyFill="1" applyBorder="1" applyAlignment="1" applyProtection="1">
      <alignment horizontal="center" vertical="center" wrapText="1"/>
    </xf>
    <xf numFmtId="0" fontId="39" fillId="0" borderId="0" xfId="5" applyFont="1" applyFill="1" applyBorder="1" applyAlignment="1" applyProtection="1">
      <alignment horizontal="left" vertical="center" wrapText="1"/>
    </xf>
    <xf numFmtId="0" fontId="39" fillId="0" borderId="0" xfId="0" applyFont="1" applyFill="1" applyBorder="1" applyAlignment="1" applyProtection="1">
      <alignment horizontal="left" vertical="center" wrapText="1"/>
    </xf>
    <xf numFmtId="0" fontId="32" fillId="0" borderId="0" xfId="0" applyFont="1" applyFill="1" applyBorder="1" applyAlignment="1" applyProtection="1">
      <alignment horizontal="left" vertical="center" wrapText="1"/>
    </xf>
  </cellXfs>
  <cellStyles count="4196">
    <cellStyle name="1 indent" xfId="12"/>
    <cellStyle name="2 indents" xfId="13"/>
    <cellStyle name="20% - Accent1 2" xfId="14"/>
    <cellStyle name="20% - Accent1 2 2" xfId="15"/>
    <cellStyle name="20% - Accent1 3" xfId="16"/>
    <cellStyle name="20% - Accent1 3 2" xfId="17"/>
    <cellStyle name="20% - Accent1 3 2 2" xfId="18"/>
    <cellStyle name="20% - Accent1 3 2 2 2" xfId="19"/>
    <cellStyle name="20% - Accent1 3 2 2 2 2" xfId="20"/>
    <cellStyle name="20% - Accent1 3 2 2 2 2 2" xfId="21"/>
    <cellStyle name="20% - Accent1 3 2 2 2 2 3" xfId="22"/>
    <cellStyle name="20% - Accent1 3 2 2 2 3" xfId="23"/>
    <cellStyle name="20% - Accent1 3 2 2 2 4" xfId="24"/>
    <cellStyle name="20% - Accent1 3 2 2 3" xfId="25"/>
    <cellStyle name="20% - Accent1 3 2 2 3 2" xfId="26"/>
    <cellStyle name="20% - Accent1 3 2 2 3 3" xfId="27"/>
    <cellStyle name="20% - Accent1 3 2 2 4" xfId="28"/>
    <cellStyle name="20% - Accent1 3 2 2 5" xfId="29"/>
    <cellStyle name="20% - Accent1 3 2 3" xfId="30"/>
    <cellStyle name="20% - Accent1 3 2 3 2" xfId="31"/>
    <cellStyle name="20% - Accent1 3 2 3 2 2" xfId="32"/>
    <cellStyle name="20% - Accent1 3 2 3 2 3" xfId="33"/>
    <cellStyle name="20% - Accent1 3 2 3 3" xfId="34"/>
    <cellStyle name="20% - Accent1 3 2 3 4" xfId="35"/>
    <cellStyle name="20% - Accent1 3 2 4" xfId="36"/>
    <cellStyle name="20% - Accent1 3 2 4 2" xfId="37"/>
    <cellStyle name="20% - Accent1 3 2 4 3" xfId="38"/>
    <cellStyle name="20% - Accent1 3 2 5" xfId="39"/>
    <cellStyle name="20% - Accent1 3 2 6" xfId="40"/>
    <cellStyle name="20% - Accent1 3 3" xfId="41"/>
    <cellStyle name="20% - Accent1 3 3 2" xfId="42"/>
    <cellStyle name="20% - Accent1 3 3 2 2" xfId="43"/>
    <cellStyle name="20% - Accent1 3 3 2 2 2" xfId="44"/>
    <cellStyle name="20% - Accent1 3 3 2 2 3" xfId="45"/>
    <cellStyle name="20% - Accent1 3 3 2 3" xfId="46"/>
    <cellStyle name="20% - Accent1 3 3 2 4" xfId="47"/>
    <cellStyle name="20% - Accent1 3 3 3" xfId="48"/>
    <cellStyle name="20% - Accent1 3 3 3 2" xfId="49"/>
    <cellStyle name="20% - Accent1 3 3 3 3" xfId="50"/>
    <cellStyle name="20% - Accent1 3 3 4" xfId="51"/>
    <cellStyle name="20% - Accent1 3 3 5" xfId="52"/>
    <cellStyle name="20% - Accent1 3 4" xfId="53"/>
    <cellStyle name="20% - Accent1 3 4 2" xfId="54"/>
    <cellStyle name="20% - Accent1 3 4 2 2" xfId="55"/>
    <cellStyle name="20% - Accent1 3 4 2 3" xfId="56"/>
    <cellStyle name="20% - Accent1 3 4 3" xfId="57"/>
    <cellStyle name="20% - Accent1 3 4 4" xfId="58"/>
    <cellStyle name="20% - Accent1 3 5" xfId="59"/>
    <cellStyle name="20% - Accent1 3 5 2" xfId="60"/>
    <cellStyle name="20% - Accent1 3 5 3" xfId="61"/>
    <cellStyle name="20% - Accent1 3 6" xfId="62"/>
    <cellStyle name="20% - Accent1 3 7" xfId="63"/>
    <cellStyle name="20% - Accent1 4" xfId="64"/>
    <cellStyle name="20% - Accent1 4 2" xfId="65"/>
    <cellStyle name="20% - Accent1 4 2 2" xfId="66"/>
    <cellStyle name="20% - Accent1 4 2 2 2" xfId="67"/>
    <cellStyle name="20% - Accent1 4 2 2 2 2" xfId="68"/>
    <cellStyle name="20% - Accent1 4 2 2 2 3" xfId="69"/>
    <cellStyle name="20% - Accent1 4 2 2 3" xfId="70"/>
    <cellStyle name="20% - Accent1 4 2 2 4" xfId="71"/>
    <cellStyle name="20% - Accent1 4 2 3" xfId="72"/>
    <cellStyle name="20% - Accent1 4 2 3 2" xfId="73"/>
    <cellStyle name="20% - Accent1 4 2 3 3" xfId="74"/>
    <cellStyle name="20% - Accent1 4 2 4" xfId="75"/>
    <cellStyle name="20% - Accent1 4 2 5" xfId="76"/>
    <cellStyle name="20% - Accent1 4 3" xfId="77"/>
    <cellStyle name="20% - Accent1 4 3 2" xfId="78"/>
    <cellStyle name="20% - Accent1 4 3 2 2" xfId="79"/>
    <cellStyle name="20% - Accent1 4 3 2 3" xfId="80"/>
    <cellStyle name="20% - Accent1 4 3 3" xfId="81"/>
    <cellStyle name="20% - Accent1 4 3 4" xfId="82"/>
    <cellStyle name="20% - Accent1 4 4" xfId="83"/>
    <cellStyle name="20% - Accent1 4 4 2" xfId="84"/>
    <cellStyle name="20% - Accent1 4 4 3" xfId="85"/>
    <cellStyle name="20% - Accent1 4 5" xfId="86"/>
    <cellStyle name="20% - Accent1 4 6" xfId="87"/>
    <cellStyle name="20% - Accent1 5" xfId="88"/>
    <cellStyle name="20% - Accent1 5 2" xfId="89"/>
    <cellStyle name="20% - Accent1 5 2 2" xfId="90"/>
    <cellStyle name="20% - Accent1 5 2 2 2" xfId="91"/>
    <cellStyle name="20% - Accent1 5 2 2 2 2" xfId="92"/>
    <cellStyle name="20% - Accent1 5 2 2 2 3" xfId="93"/>
    <cellStyle name="20% - Accent1 5 2 2 3" xfId="94"/>
    <cellStyle name="20% - Accent1 5 2 2 4" xfId="95"/>
    <cellStyle name="20% - Accent1 5 2 3" xfId="96"/>
    <cellStyle name="20% - Accent1 5 2 3 2" xfId="97"/>
    <cellStyle name="20% - Accent1 5 2 3 3" xfId="98"/>
    <cellStyle name="20% - Accent1 5 2 4" xfId="99"/>
    <cellStyle name="20% - Accent1 5 2 5" xfId="100"/>
    <cellStyle name="20% - Accent1 5 3" xfId="101"/>
    <cellStyle name="20% - Accent1 5 3 2" xfId="102"/>
    <cellStyle name="20% - Accent1 5 3 2 2" xfId="103"/>
    <cellStyle name="20% - Accent1 5 3 2 3" xfId="104"/>
    <cellStyle name="20% - Accent1 5 3 3" xfId="105"/>
    <cellStyle name="20% - Accent1 5 3 4" xfId="106"/>
    <cellStyle name="20% - Accent1 5 4" xfId="107"/>
    <cellStyle name="20% - Accent1 5 4 2" xfId="108"/>
    <cellStyle name="20% - Accent1 5 4 3" xfId="109"/>
    <cellStyle name="20% - Accent1 5 5" xfId="110"/>
    <cellStyle name="20% - Accent1 5 6" xfId="111"/>
    <cellStyle name="20% - Accent1 6" xfId="112"/>
    <cellStyle name="20% - Accent1 6 2" xfId="113"/>
    <cellStyle name="20% - Accent1 6 2 2" xfId="114"/>
    <cellStyle name="20% - Accent1 6 2 2 2" xfId="115"/>
    <cellStyle name="20% - Accent1 6 2 2 3" xfId="116"/>
    <cellStyle name="20% - Accent1 6 2 3" xfId="117"/>
    <cellStyle name="20% - Accent1 6 2 4" xfId="118"/>
    <cellStyle name="20% - Accent1 6 3" xfId="119"/>
    <cellStyle name="20% - Accent1 6 3 2" xfId="120"/>
    <cellStyle name="20% - Accent1 6 3 3" xfId="121"/>
    <cellStyle name="20% - Accent1 6 4" xfId="122"/>
    <cellStyle name="20% - Accent1 6 5" xfId="123"/>
    <cellStyle name="20% - Accent2 2" xfId="124"/>
    <cellStyle name="20% - Accent2 2 2" xfId="125"/>
    <cellStyle name="20% - Accent2 3" xfId="126"/>
    <cellStyle name="20% - Accent2 3 2" xfId="127"/>
    <cellStyle name="20% - Accent2 3 2 2" xfId="128"/>
    <cellStyle name="20% - Accent2 3 2 2 2" xfId="129"/>
    <cellStyle name="20% - Accent2 3 2 2 2 2" xfId="130"/>
    <cellStyle name="20% - Accent2 3 2 2 2 2 2" xfId="131"/>
    <cellStyle name="20% - Accent2 3 2 2 2 2 3" xfId="132"/>
    <cellStyle name="20% - Accent2 3 2 2 2 3" xfId="133"/>
    <cellStyle name="20% - Accent2 3 2 2 2 4" xfId="134"/>
    <cellStyle name="20% - Accent2 3 2 2 3" xfId="135"/>
    <cellStyle name="20% - Accent2 3 2 2 3 2" xfId="136"/>
    <cellStyle name="20% - Accent2 3 2 2 3 3" xfId="137"/>
    <cellStyle name="20% - Accent2 3 2 2 4" xfId="138"/>
    <cellStyle name="20% - Accent2 3 2 2 5" xfId="139"/>
    <cellStyle name="20% - Accent2 3 2 3" xfId="140"/>
    <cellStyle name="20% - Accent2 3 2 3 2" xfId="141"/>
    <cellStyle name="20% - Accent2 3 2 3 2 2" xfId="142"/>
    <cellStyle name="20% - Accent2 3 2 3 2 3" xfId="143"/>
    <cellStyle name="20% - Accent2 3 2 3 3" xfId="144"/>
    <cellStyle name="20% - Accent2 3 2 3 4" xfId="145"/>
    <cellStyle name="20% - Accent2 3 2 4" xfId="146"/>
    <cellStyle name="20% - Accent2 3 2 4 2" xfId="147"/>
    <cellStyle name="20% - Accent2 3 2 4 3" xfId="148"/>
    <cellStyle name="20% - Accent2 3 2 5" xfId="149"/>
    <cellStyle name="20% - Accent2 3 2 6" xfId="150"/>
    <cellStyle name="20% - Accent2 3 3" xfId="151"/>
    <cellStyle name="20% - Accent2 3 3 2" xfId="152"/>
    <cellStyle name="20% - Accent2 3 3 2 2" xfId="153"/>
    <cellStyle name="20% - Accent2 3 3 2 2 2" xfId="154"/>
    <cellStyle name="20% - Accent2 3 3 2 2 3" xfId="155"/>
    <cellStyle name="20% - Accent2 3 3 2 3" xfId="156"/>
    <cellStyle name="20% - Accent2 3 3 2 4" xfId="157"/>
    <cellStyle name="20% - Accent2 3 3 3" xfId="158"/>
    <cellStyle name="20% - Accent2 3 3 3 2" xfId="159"/>
    <cellStyle name="20% - Accent2 3 3 3 3" xfId="160"/>
    <cellStyle name="20% - Accent2 3 3 4" xfId="161"/>
    <cellStyle name="20% - Accent2 3 3 5" xfId="162"/>
    <cellStyle name="20% - Accent2 3 4" xfId="163"/>
    <cellStyle name="20% - Accent2 3 4 2" xfId="164"/>
    <cellStyle name="20% - Accent2 3 4 2 2" xfId="165"/>
    <cellStyle name="20% - Accent2 3 4 2 3" xfId="166"/>
    <cellStyle name="20% - Accent2 3 4 3" xfId="167"/>
    <cellStyle name="20% - Accent2 3 4 4" xfId="168"/>
    <cellStyle name="20% - Accent2 3 5" xfId="169"/>
    <cellStyle name="20% - Accent2 3 5 2" xfId="170"/>
    <cellStyle name="20% - Accent2 3 5 3" xfId="171"/>
    <cellStyle name="20% - Accent2 3 6" xfId="172"/>
    <cellStyle name="20% - Accent2 3 7" xfId="173"/>
    <cellStyle name="20% - Accent2 4" xfId="174"/>
    <cellStyle name="20% - Accent2 4 2" xfId="175"/>
    <cellStyle name="20% - Accent2 4 2 2" xfId="176"/>
    <cellStyle name="20% - Accent2 4 2 2 2" xfId="177"/>
    <cellStyle name="20% - Accent2 4 2 2 2 2" xfId="178"/>
    <cellStyle name="20% - Accent2 4 2 2 2 3" xfId="179"/>
    <cellStyle name="20% - Accent2 4 2 2 3" xfId="180"/>
    <cellStyle name="20% - Accent2 4 2 2 4" xfId="181"/>
    <cellStyle name="20% - Accent2 4 2 3" xfId="182"/>
    <cellStyle name="20% - Accent2 4 2 3 2" xfId="183"/>
    <cellStyle name="20% - Accent2 4 2 3 3" xfId="184"/>
    <cellStyle name="20% - Accent2 4 2 4" xfId="185"/>
    <cellStyle name="20% - Accent2 4 2 5" xfId="186"/>
    <cellStyle name="20% - Accent2 4 3" xfId="187"/>
    <cellStyle name="20% - Accent2 4 3 2" xfId="188"/>
    <cellStyle name="20% - Accent2 4 3 2 2" xfId="189"/>
    <cellStyle name="20% - Accent2 4 3 2 3" xfId="190"/>
    <cellStyle name="20% - Accent2 4 3 3" xfId="191"/>
    <cellStyle name="20% - Accent2 4 3 4" xfId="192"/>
    <cellStyle name="20% - Accent2 4 4" xfId="193"/>
    <cellStyle name="20% - Accent2 4 4 2" xfId="194"/>
    <cellStyle name="20% - Accent2 4 4 3" xfId="195"/>
    <cellStyle name="20% - Accent2 4 5" xfId="196"/>
    <cellStyle name="20% - Accent2 4 6" xfId="197"/>
    <cellStyle name="20% - Accent2 5" xfId="198"/>
    <cellStyle name="20% - Accent2 5 2" xfId="199"/>
    <cellStyle name="20% - Accent2 5 2 2" xfId="200"/>
    <cellStyle name="20% - Accent2 5 2 2 2" xfId="201"/>
    <cellStyle name="20% - Accent2 5 2 2 2 2" xfId="202"/>
    <cellStyle name="20% - Accent2 5 2 2 2 3" xfId="203"/>
    <cellStyle name="20% - Accent2 5 2 2 3" xfId="204"/>
    <cellStyle name="20% - Accent2 5 2 2 4" xfId="205"/>
    <cellStyle name="20% - Accent2 5 2 3" xfId="206"/>
    <cellStyle name="20% - Accent2 5 2 3 2" xfId="207"/>
    <cellStyle name="20% - Accent2 5 2 3 3" xfId="208"/>
    <cellStyle name="20% - Accent2 5 2 4" xfId="209"/>
    <cellStyle name="20% - Accent2 5 2 5" xfId="210"/>
    <cellStyle name="20% - Accent2 5 3" xfId="211"/>
    <cellStyle name="20% - Accent2 5 3 2" xfId="212"/>
    <cellStyle name="20% - Accent2 5 3 2 2" xfId="213"/>
    <cellStyle name="20% - Accent2 5 3 2 3" xfId="214"/>
    <cellStyle name="20% - Accent2 5 3 3" xfId="215"/>
    <cellStyle name="20% - Accent2 5 3 4" xfId="216"/>
    <cellStyle name="20% - Accent2 5 4" xfId="217"/>
    <cellStyle name="20% - Accent2 5 4 2" xfId="218"/>
    <cellStyle name="20% - Accent2 5 4 3" xfId="219"/>
    <cellStyle name="20% - Accent2 5 5" xfId="220"/>
    <cellStyle name="20% - Accent2 5 6" xfId="221"/>
    <cellStyle name="20% - Accent2 6" xfId="222"/>
    <cellStyle name="20% - Accent2 6 2" xfId="223"/>
    <cellStyle name="20% - Accent2 6 2 2" xfId="224"/>
    <cellStyle name="20% - Accent2 6 2 2 2" xfId="225"/>
    <cellStyle name="20% - Accent2 6 2 2 3" xfId="226"/>
    <cellStyle name="20% - Accent2 6 2 3" xfId="227"/>
    <cellStyle name="20% - Accent2 6 2 4" xfId="228"/>
    <cellStyle name="20% - Accent2 6 3" xfId="229"/>
    <cellStyle name="20% - Accent2 6 3 2" xfId="230"/>
    <cellStyle name="20% - Accent2 6 3 3" xfId="231"/>
    <cellStyle name="20% - Accent2 6 4" xfId="232"/>
    <cellStyle name="20% - Accent2 6 5" xfId="233"/>
    <cellStyle name="20% - Accent3 2" xfId="234"/>
    <cellStyle name="20% - Accent3 2 2" xfId="235"/>
    <cellStyle name="20% - Accent3 3" xfId="236"/>
    <cellStyle name="20% - Accent3 3 2" xfId="237"/>
    <cellStyle name="20% - Accent3 3 2 2" xfId="238"/>
    <cellStyle name="20% - Accent3 3 2 2 2" xfId="239"/>
    <cellStyle name="20% - Accent3 3 2 2 2 2" xfId="240"/>
    <cellStyle name="20% - Accent3 3 2 2 2 2 2" xfId="241"/>
    <cellStyle name="20% - Accent3 3 2 2 2 2 3" xfId="242"/>
    <cellStyle name="20% - Accent3 3 2 2 2 3" xfId="243"/>
    <cellStyle name="20% - Accent3 3 2 2 2 4" xfId="244"/>
    <cellStyle name="20% - Accent3 3 2 2 3" xfId="245"/>
    <cellStyle name="20% - Accent3 3 2 2 3 2" xfId="246"/>
    <cellStyle name="20% - Accent3 3 2 2 3 3" xfId="247"/>
    <cellStyle name="20% - Accent3 3 2 2 4" xfId="248"/>
    <cellStyle name="20% - Accent3 3 2 2 5" xfId="249"/>
    <cellStyle name="20% - Accent3 3 2 3" xfId="250"/>
    <cellStyle name="20% - Accent3 3 2 3 2" xfId="251"/>
    <cellStyle name="20% - Accent3 3 2 3 2 2" xfId="252"/>
    <cellStyle name="20% - Accent3 3 2 3 2 3" xfId="253"/>
    <cellStyle name="20% - Accent3 3 2 3 3" xfId="254"/>
    <cellStyle name="20% - Accent3 3 2 3 4" xfId="255"/>
    <cellStyle name="20% - Accent3 3 2 4" xfId="256"/>
    <cellStyle name="20% - Accent3 3 2 4 2" xfId="257"/>
    <cellStyle name="20% - Accent3 3 2 4 3" xfId="258"/>
    <cellStyle name="20% - Accent3 3 2 5" xfId="259"/>
    <cellStyle name="20% - Accent3 3 2 6" xfId="260"/>
    <cellStyle name="20% - Accent3 3 3" xfId="261"/>
    <cellStyle name="20% - Accent3 3 3 2" xfId="262"/>
    <cellStyle name="20% - Accent3 3 3 2 2" xfId="263"/>
    <cellStyle name="20% - Accent3 3 3 2 2 2" xfId="264"/>
    <cellStyle name="20% - Accent3 3 3 2 2 3" xfId="265"/>
    <cellStyle name="20% - Accent3 3 3 2 3" xfId="266"/>
    <cellStyle name="20% - Accent3 3 3 2 4" xfId="267"/>
    <cellStyle name="20% - Accent3 3 3 3" xfId="268"/>
    <cellStyle name="20% - Accent3 3 3 3 2" xfId="269"/>
    <cellStyle name="20% - Accent3 3 3 3 3" xfId="270"/>
    <cellStyle name="20% - Accent3 3 3 4" xfId="271"/>
    <cellStyle name="20% - Accent3 3 3 5" xfId="272"/>
    <cellStyle name="20% - Accent3 3 4" xfId="273"/>
    <cellStyle name="20% - Accent3 3 4 2" xfId="274"/>
    <cellStyle name="20% - Accent3 3 4 2 2" xfId="275"/>
    <cellStyle name="20% - Accent3 3 4 2 3" xfId="276"/>
    <cellStyle name="20% - Accent3 3 4 3" xfId="277"/>
    <cellStyle name="20% - Accent3 3 4 4" xfId="278"/>
    <cellStyle name="20% - Accent3 3 5" xfId="279"/>
    <cellStyle name="20% - Accent3 3 5 2" xfId="280"/>
    <cellStyle name="20% - Accent3 3 5 3" xfId="281"/>
    <cellStyle name="20% - Accent3 3 6" xfId="282"/>
    <cellStyle name="20% - Accent3 3 7" xfId="283"/>
    <cellStyle name="20% - Accent3 4" xfId="284"/>
    <cellStyle name="20% - Accent3 4 2" xfId="285"/>
    <cellStyle name="20% - Accent3 4 2 2" xfId="286"/>
    <cellStyle name="20% - Accent3 4 2 2 2" xfId="287"/>
    <cellStyle name="20% - Accent3 4 2 2 2 2" xfId="288"/>
    <cellStyle name="20% - Accent3 4 2 2 2 3" xfId="289"/>
    <cellStyle name="20% - Accent3 4 2 2 3" xfId="290"/>
    <cellStyle name="20% - Accent3 4 2 2 4" xfId="291"/>
    <cellStyle name="20% - Accent3 4 2 3" xfId="292"/>
    <cellStyle name="20% - Accent3 4 2 3 2" xfId="293"/>
    <cellStyle name="20% - Accent3 4 2 3 3" xfId="294"/>
    <cellStyle name="20% - Accent3 4 2 4" xfId="295"/>
    <cellStyle name="20% - Accent3 4 2 5" xfId="296"/>
    <cellStyle name="20% - Accent3 4 3" xfId="297"/>
    <cellStyle name="20% - Accent3 4 3 2" xfId="298"/>
    <cellStyle name="20% - Accent3 4 3 2 2" xfId="299"/>
    <cellStyle name="20% - Accent3 4 3 2 3" xfId="300"/>
    <cellStyle name="20% - Accent3 4 3 3" xfId="301"/>
    <cellStyle name="20% - Accent3 4 3 4" xfId="302"/>
    <cellStyle name="20% - Accent3 4 4" xfId="303"/>
    <cellStyle name="20% - Accent3 4 4 2" xfId="304"/>
    <cellStyle name="20% - Accent3 4 4 3" xfId="305"/>
    <cellStyle name="20% - Accent3 4 5" xfId="306"/>
    <cellStyle name="20% - Accent3 4 6" xfId="307"/>
    <cellStyle name="20% - Accent3 5" xfId="308"/>
    <cellStyle name="20% - Accent3 5 2" xfId="309"/>
    <cellStyle name="20% - Accent3 5 2 2" xfId="310"/>
    <cellStyle name="20% - Accent3 5 2 2 2" xfId="311"/>
    <cellStyle name="20% - Accent3 5 2 2 2 2" xfId="312"/>
    <cellStyle name="20% - Accent3 5 2 2 2 3" xfId="313"/>
    <cellStyle name="20% - Accent3 5 2 2 3" xfId="314"/>
    <cellStyle name="20% - Accent3 5 2 2 4" xfId="315"/>
    <cellStyle name="20% - Accent3 5 2 3" xfId="316"/>
    <cellStyle name="20% - Accent3 5 2 3 2" xfId="317"/>
    <cellStyle name="20% - Accent3 5 2 3 3" xfId="318"/>
    <cellStyle name="20% - Accent3 5 2 4" xfId="319"/>
    <cellStyle name="20% - Accent3 5 2 5" xfId="320"/>
    <cellStyle name="20% - Accent3 5 3" xfId="321"/>
    <cellStyle name="20% - Accent3 5 3 2" xfId="322"/>
    <cellStyle name="20% - Accent3 5 3 2 2" xfId="323"/>
    <cellStyle name="20% - Accent3 5 3 2 3" xfId="324"/>
    <cellStyle name="20% - Accent3 5 3 3" xfId="325"/>
    <cellStyle name="20% - Accent3 5 3 4" xfId="326"/>
    <cellStyle name="20% - Accent3 5 4" xfId="327"/>
    <cellStyle name="20% - Accent3 5 4 2" xfId="328"/>
    <cellStyle name="20% - Accent3 5 4 3" xfId="329"/>
    <cellStyle name="20% - Accent3 5 5" xfId="330"/>
    <cellStyle name="20% - Accent3 5 6" xfId="331"/>
    <cellStyle name="20% - Accent3 6" xfId="332"/>
    <cellStyle name="20% - Accent3 6 2" xfId="333"/>
    <cellStyle name="20% - Accent3 6 2 2" xfId="334"/>
    <cellStyle name="20% - Accent3 6 2 2 2" xfId="335"/>
    <cellStyle name="20% - Accent3 6 2 2 3" xfId="336"/>
    <cellStyle name="20% - Accent3 6 2 3" xfId="337"/>
    <cellStyle name="20% - Accent3 6 2 4" xfId="338"/>
    <cellStyle name="20% - Accent3 6 3" xfId="339"/>
    <cellStyle name="20% - Accent3 6 3 2" xfId="340"/>
    <cellStyle name="20% - Accent3 6 3 3" xfId="341"/>
    <cellStyle name="20% - Accent3 6 4" xfId="342"/>
    <cellStyle name="20% - Accent3 6 5" xfId="343"/>
    <cellStyle name="20% - Accent4 2" xfId="344"/>
    <cellStyle name="20% - Accent4 2 2" xfId="345"/>
    <cellStyle name="20% - Accent4 3" xfId="346"/>
    <cellStyle name="20% - Accent4 3 2" xfId="347"/>
    <cellStyle name="20% - Accent4 3 2 2" xfId="348"/>
    <cellStyle name="20% - Accent4 3 2 2 2" xfId="349"/>
    <cellStyle name="20% - Accent4 3 2 2 2 2" xfId="350"/>
    <cellStyle name="20% - Accent4 3 2 2 2 2 2" xfId="351"/>
    <cellStyle name="20% - Accent4 3 2 2 2 2 3" xfId="352"/>
    <cellStyle name="20% - Accent4 3 2 2 2 3" xfId="353"/>
    <cellStyle name="20% - Accent4 3 2 2 2 4" xfId="354"/>
    <cellStyle name="20% - Accent4 3 2 2 3" xfId="355"/>
    <cellStyle name="20% - Accent4 3 2 2 3 2" xfId="356"/>
    <cellStyle name="20% - Accent4 3 2 2 3 3" xfId="357"/>
    <cellStyle name="20% - Accent4 3 2 2 4" xfId="358"/>
    <cellStyle name="20% - Accent4 3 2 2 5" xfId="359"/>
    <cellStyle name="20% - Accent4 3 2 3" xfId="360"/>
    <cellStyle name="20% - Accent4 3 2 3 2" xfId="361"/>
    <cellStyle name="20% - Accent4 3 2 3 2 2" xfId="362"/>
    <cellStyle name="20% - Accent4 3 2 3 2 3" xfId="363"/>
    <cellStyle name="20% - Accent4 3 2 3 3" xfId="364"/>
    <cellStyle name="20% - Accent4 3 2 3 4" xfId="365"/>
    <cellStyle name="20% - Accent4 3 2 4" xfId="366"/>
    <cellStyle name="20% - Accent4 3 2 4 2" xfId="367"/>
    <cellStyle name="20% - Accent4 3 2 4 3" xfId="368"/>
    <cellStyle name="20% - Accent4 3 2 5" xfId="369"/>
    <cellStyle name="20% - Accent4 3 2 6" xfId="370"/>
    <cellStyle name="20% - Accent4 3 3" xfId="371"/>
    <cellStyle name="20% - Accent4 3 3 2" xfId="372"/>
    <cellStyle name="20% - Accent4 3 3 2 2" xfId="373"/>
    <cellStyle name="20% - Accent4 3 3 2 2 2" xfId="374"/>
    <cellStyle name="20% - Accent4 3 3 2 2 3" xfId="375"/>
    <cellStyle name="20% - Accent4 3 3 2 3" xfId="376"/>
    <cellStyle name="20% - Accent4 3 3 2 4" xfId="377"/>
    <cellStyle name="20% - Accent4 3 3 3" xfId="378"/>
    <cellStyle name="20% - Accent4 3 3 3 2" xfId="379"/>
    <cellStyle name="20% - Accent4 3 3 3 3" xfId="380"/>
    <cellStyle name="20% - Accent4 3 3 4" xfId="381"/>
    <cellStyle name="20% - Accent4 3 3 5" xfId="382"/>
    <cellStyle name="20% - Accent4 3 4" xfId="383"/>
    <cellStyle name="20% - Accent4 3 4 2" xfId="384"/>
    <cellStyle name="20% - Accent4 3 4 2 2" xfId="385"/>
    <cellStyle name="20% - Accent4 3 4 2 3" xfId="386"/>
    <cellStyle name="20% - Accent4 3 4 3" xfId="387"/>
    <cellStyle name="20% - Accent4 3 4 4" xfId="388"/>
    <cellStyle name="20% - Accent4 3 5" xfId="389"/>
    <cellStyle name="20% - Accent4 3 5 2" xfId="390"/>
    <cellStyle name="20% - Accent4 3 5 3" xfId="391"/>
    <cellStyle name="20% - Accent4 3 6" xfId="392"/>
    <cellStyle name="20% - Accent4 3 7" xfId="393"/>
    <cellStyle name="20% - Accent4 4" xfId="394"/>
    <cellStyle name="20% - Accent4 4 2" xfId="395"/>
    <cellStyle name="20% - Accent4 4 2 2" xfId="396"/>
    <cellStyle name="20% - Accent4 4 2 2 2" xfId="397"/>
    <cellStyle name="20% - Accent4 4 2 2 2 2" xfId="398"/>
    <cellStyle name="20% - Accent4 4 2 2 2 3" xfId="399"/>
    <cellStyle name="20% - Accent4 4 2 2 3" xfId="400"/>
    <cellStyle name="20% - Accent4 4 2 2 4" xfId="401"/>
    <cellStyle name="20% - Accent4 4 2 3" xfId="402"/>
    <cellStyle name="20% - Accent4 4 2 3 2" xfId="403"/>
    <cellStyle name="20% - Accent4 4 2 3 3" xfId="404"/>
    <cellStyle name="20% - Accent4 4 2 4" xfId="405"/>
    <cellStyle name="20% - Accent4 4 2 5" xfId="406"/>
    <cellStyle name="20% - Accent4 4 3" xfId="407"/>
    <cellStyle name="20% - Accent4 4 3 2" xfId="408"/>
    <cellStyle name="20% - Accent4 4 3 2 2" xfId="409"/>
    <cellStyle name="20% - Accent4 4 3 2 3" xfId="410"/>
    <cellStyle name="20% - Accent4 4 3 3" xfId="411"/>
    <cellStyle name="20% - Accent4 4 3 4" xfId="412"/>
    <cellStyle name="20% - Accent4 4 4" xfId="413"/>
    <cellStyle name="20% - Accent4 4 4 2" xfId="414"/>
    <cellStyle name="20% - Accent4 4 4 3" xfId="415"/>
    <cellStyle name="20% - Accent4 4 5" xfId="416"/>
    <cellStyle name="20% - Accent4 4 6" xfId="417"/>
    <cellStyle name="20% - Accent4 5" xfId="418"/>
    <cellStyle name="20% - Accent4 5 2" xfId="419"/>
    <cellStyle name="20% - Accent4 5 2 2" xfId="420"/>
    <cellStyle name="20% - Accent4 5 2 2 2" xfId="421"/>
    <cellStyle name="20% - Accent4 5 2 2 2 2" xfId="422"/>
    <cellStyle name="20% - Accent4 5 2 2 2 3" xfId="423"/>
    <cellStyle name="20% - Accent4 5 2 2 3" xfId="424"/>
    <cellStyle name="20% - Accent4 5 2 2 4" xfId="425"/>
    <cellStyle name="20% - Accent4 5 2 3" xfId="426"/>
    <cellStyle name="20% - Accent4 5 2 3 2" xfId="427"/>
    <cellStyle name="20% - Accent4 5 2 3 3" xfId="428"/>
    <cellStyle name="20% - Accent4 5 2 4" xfId="429"/>
    <cellStyle name="20% - Accent4 5 2 5" xfId="430"/>
    <cellStyle name="20% - Accent4 5 3" xfId="431"/>
    <cellStyle name="20% - Accent4 5 3 2" xfId="432"/>
    <cellStyle name="20% - Accent4 5 3 2 2" xfId="433"/>
    <cellStyle name="20% - Accent4 5 3 2 3" xfId="434"/>
    <cellStyle name="20% - Accent4 5 3 3" xfId="435"/>
    <cellStyle name="20% - Accent4 5 3 4" xfId="436"/>
    <cellStyle name="20% - Accent4 5 4" xfId="437"/>
    <cellStyle name="20% - Accent4 5 4 2" xfId="438"/>
    <cellStyle name="20% - Accent4 5 4 3" xfId="439"/>
    <cellStyle name="20% - Accent4 5 5" xfId="440"/>
    <cellStyle name="20% - Accent4 5 6" xfId="441"/>
    <cellStyle name="20% - Accent4 6" xfId="442"/>
    <cellStyle name="20% - Accent4 6 2" xfId="443"/>
    <cellStyle name="20% - Accent4 6 2 2" xfId="444"/>
    <cellStyle name="20% - Accent4 6 2 2 2" xfId="445"/>
    <cellStyle name="20% - Accent4 6 2 2 3" xfId="446"/>
    <cellStyle name="20% - Accent4 6 2 3" xfId="447"/>
    <cellStyle name="20% - Accent4 6 2 4" xfId="448"/>
    <cellStyle name="20% - Accent4 6 3" xfId="449"/>
    <cellStyle name="20% - Accent4 6 3 2" xfId="450"/>
    <cellStyle name="20% - Accent4 6 3 3" xfId="451"/>
    <cellStyle name="20% - Accent4 6 4" xfId="452"/>
    <cellStyle name="20% - Accent4 6 5" xfId="453"/>
    <cellStyle name="20% - Accent5 2" xfId="454"/>
    <cellStyle name="20% - Accent5 2 2" xfId="455"/>
    <cellStyle name="20% - Accent5 3" xfId="456"/>
    <cellStyle name="20% - Accent5 3 2" xfId="457"/>
    <cellStyle name="20% - Accent5 3 2 2" xfId="458"/>
    <cellStyle name="20% - Accent5 3 2 2 2" xfId="459"/>
    <cellStyle name="20% - Accent5 3 2 2 2 2" xfId="460"/>
    <cellStyle name="20% - Accent5 3 2 2 2 2 2" xfId="461"/>
    <cellStyle name="20% - Accent5 3 2 2 2 2 3" xfId="462"/>
    <cellStyle name="20% - Accent5 3 2 2 2 3" xfId="463"/>
    <cellStyle name="20% - Accent5 3 2 2 2 4" xfId="464"/>
    <cellStyle name="20% - Accent5 3 2 2 3" xfId="465"/>
    <cellStyle name="20% - Accent5 3 2 2 3 2" xfId="466"/>
    <cellStyle name="20% - Accent5 3 2 2 3 3" xfId="467"/>
    <cellStyle name="20% - Accent5 3 2 2 4" xfId="468"/>
    <cellStyle name="20% - Accent5 3 2 2 5" xfId="469"/>
    <cellStyle name="20% - Accent5 3 2 3" xfId="470"/>
    <cellStyle name="20% - Accent5 3 2 3 2" xfId="471"/>
    <cellStyle name="20% - Accent5 3 2 3 2 2" xfId="472"/>
    <cellStyle name="20% - Accent5 3 2 3 2 3" xfId="473"/>
    <cellStyle name="20% - Accent5 3 2 3 3" xfId="474"/>
    <cellStyle name="20% - Accent5 3 2 3 4" xfId="475"/>
    <cellStyle name="20% - Accent5 3 2 4" xfId="476"/>
    <cellStyle name="20% - Accent5 3 2 4 2" xfId="477"/>
    <cellStyle name="20% - Accent5 3 2 4 3" xfId="478"/>
    <cellStyle name="20% - Accent5 3 2 5" xfId="479"/>
    <cellStyle name="20% - Accent5 3 2 6" xfId="480"/>
    <cellStyle name="20% - Accent5 3 3" xfId="481"/>
    <cellStyle name="20% - Accent5 3 3 2" xfId="482"/>
    <cellStyle name="20% - Accent5 3 3 2 2" xfId="483"/>
    <cellStyle name="20% - Accent5 3 3 2 2 2" xfId="484"/>
    <cellStyle name="20% - Accent5 3 3 2 2 3" xfId="485"/>
    <cellStyle name="20% - Accent5 3 3 2 3" xfId="486"/>
    <cellStyle name="20% - Accent5 3 3 2 4" xfId="487"/>
    <cellStyle name="20% - Accent5 3 3 3" xfId="488"/>
    <cellStyle name="20% - Accent5 3 3 3 2" xfId="489"/>
    <cellStyle name="20% - Accent5 3 3 3 3" xfId="490"/>
    <cellStyle name="20% - Accent5 3 3 4" xfId="491"/>
    <cellStyle name="20% - Accent5 3 3 5" xfId="492"/>
    <cellStyle name="20% - Accent5 3 4" xfId="493"/>
    <cellStyle name="20% - Accent5 3 4 2" xfId="494"/>
    <cellStyle name="20% - Accent5 3 4 2 2" xfId="495"/>
    <cellStyle name="20% - Accent5 3 4 2 3" xfId="496"/>
    <cellStyle name="20% - Accent5 3 4 3" xfId="497"/>
    <cellStyle name="20% - Accent5 3 4 4" xfId="498"/>
    <cellStyle name="20% - Accent5 3 5" xfId="499"/>
    <cellStyle name="20% - Accent5 3 5 2" xfId="500"/>
    <cellStyle name="20% - Accent5 3 5 3" xfId="501"/>
    <cellStyle name="20% - Accent5 3 6" xfId="502"/>
    <cellStyle name="20% - Accent5 3 7" xfId="503"/>
    <cellStyle name="20% - Accent5 4" xfId="504"/>
    <cellStyle name="20% - Accent5 4 2" xfId="505"/>
    <cellStyle name="20% - Accent5 4 2 2" xfId="506"/>
    <cellStyle name="20% - Accent5 4 2 2 2" xfId="507"/>
    <cellStyle name="20% - Accent5 4 2 2 2 2" xfId="508"/>
    <cellStyle name="20% - Accent5 4 2 2 2 3" xfId="509"/>
    <cellStyle name="20% - Accent5 4 2 2 3" xfId="510"/>
    <cellStyle name="20% - Accent5 4 2 2 4" xfId="511"/>
    <cellStyle name="20% - Accent5 4 2 3" xfId="512"/>
    <cellStyle name="20% - Accent5 4 2 3 2" xfId="513"/>
    <cellStyle name="20% - Accent5 4 2 3 3" xfId="514"/>
    <cellStyle name="20% - Accent5 4 2 4" xfId="515"/>
    <cellStyle name="20% - Accent5 4 2 5" xfId="516"/>
    <cellStyle name="20% - Accent5 4 3" xfId="517"/>
    <cellStyle name="20% - Accent5 4 3 2" xfId="518"/>
    <cellStyle name="20% - Accent5 4 3 2 2" xfId="519"/>
    <cellStyle name="20% - Accent5 4 3 2 3" xfId="520"/>
    <cellStyle name="20% - Accent5 4 3 3" xfId="521"/>
    <cellStyle name="20% - Accent5 4 3 4" xfId="522"/>
    <cellStyle name="20% - Accent5 4 4" xfId="523"/>
    <cellStyle name="20% - Accent5 4 4 2" xfId="524"/>
    <cellStyle name="20% - Accent5 4 4 3" xfId="525"/>
    <cellStyle name="20% - Accent5 4 5" xfId="526"/>
    <cellStyle name="20% - Accent5 4 6" xfId="527"/>
    <cellStyle name="20% - Accent5 5" xfId="528"/>
    <cellStyle name="20% - Accent5 5 2" xfId="529"/>
    <cellStyle name="20% - Accent5 5 2 2" xfId="530"/>
    <cellStyle name="20% - Accent5 5 2 2 2" xfId="531"/>
    <cellStyle name="20% - Accent5 5 2 2 2 2" xfId="532"/>
    <cellStyle name="20% - Accent5 5 2 2 2 3" xfId="533"/>
    <cellStyle name="20% - Accent5 5 2 2 3" xfId="534"/>
    <cellStyle name="20% - Accent5 5 2 2 4" xfId="535"/>
    <cellStyle name="20% - Accent5 5 2 3" xfId="536"/>
    <cellStyle name="20% - Accent5 5 2 3 2" xfId="537"/>
    <cellStyle name="20% - Accent5 5 2 3 3" xfId="538"/>
    <cellStyle name="20% - Accent5 5 2 4" xfId="539"/>
    <cellStyle name="20% - Accent5 5 2 5" xfId="540"/>
    <cellStyle name="20% - Accent5 5 3" xfId="541"/>
    <cellStyle name="20% - Accent5 5 3 2" xfId="542"/>
    <cellStyle name="20% - Accent5 5 3 2 2" xfId="543"/>
    <cellStyle name="20% - Accent5 5 3 2 3" xfId="544"/>
    <cellStyle name="20% - Accent5 5 3 3" xfId="545"/>
    <cellStyle name="20% - Accent5 5 3 4" xfId="546"/>
    <cellStyle name="20% - Accent5 5 4" xfId="547"/>
    <cellStyle name="20% - Accent5 5 4 2" xfId="548"/>
    <cellStyle name="20% - Accent5 5 4 3" xfId="549"/>
    <cellStyle name="20% - Accent5 5 5" xfId="550"/>
    <cellStyle name="20% - Accent5 5 6" xfId="551"/>
    <cellStyle name="20% - Accent5 6" xfId="552"/>
    <cellStyle name="20% - Accent5 6 2" xfId="553"/>
    <cellStyle name="20% - Accent5 6 2 2" xfId="554"/>
    <cellStyle name="20% - Accent5 6 2 2 2" xfId="555"/>
    <cellStyle name="20% - Accent5 6 2 2 3" xfId="556"/>
    <cellStyle name="20% - Accent5 6 2 3" xfId="557"/>
    <cellStyle name="20% - Accent5 6 2 4" xfId="558"/>
    <cellStyle name="20% - Accent5 6 3" xfId="559"/>
    <cellStyle name="20% - Accent5 6 3 2" xfId="560"/>
    <cellStyle name="20% - Accent5 6 3 3" xfId="561"/>
    <cellStyle name="20% - Accent5 6 4" xfId="562"/>
    <cellStyle name="20% - Accent5 6 5" xfId="563"/>
    <cellStyle name="20% - Accent6 2" xfId="564"/>
    <cellStyle name="20% - Accent6 2 2" xfId="565"/>
    <cellStyle name="20% - Accent6 3" xfId="566"/>
    <cellStyle name="20% - Accent6 3 2" xfId="567"/>
    <cellStyle name="20% - Accent6 3 2 2" xfId="568"/>
    <cellStyle name="20% - Accent6 3 2 2 2" xfId="569"/>
    <cellStyle name="20% - Accent6 3 2 2 2 2" xfId="570"/>
    <cellStyle name="20% - Accent6 3 2 2 2 2 2" xfId="571"/>
    <cellStyle name="20% - Accent6 3 2 2 2 2 3" xfId="572"/>
    <cellStyle name="20% - Accent6 3 2 2 2 3" xfId="573"/>
    <cellStyle name="20% - Accent6 3 2 2 2 4" xfId="574"/>
    <cellStyle name="20% - Accent6 3 2 2 3" xfId="575"/>
    <cellStyle name="20% - Accent6 3 2 2 3 2" xfId="576"/>
    <cellStyle name="20% - Accent6 3 2 2 3 3" xfId="577"/>
    <cellStyle name="20% - Accent6 3 2 2 4" xfId="578"/>
    <cellStyle name="20% - Accent6 3 2 2 5" xfId="579"/>
    <cellStyle name="20% - Accent6 3 2 3" xfId="580"/>
    <cellStyle name="20% - Accent6 3 2 3 2" xfId="581"/>
    <cellStyle name="20% - Accent6 3 2 3 2 2" xfId="582"/>
    <cellStyle name="20% - Accent6 3 2 3 2 3" xfId="583"/>
    <cellStyle name="20% - Accent6 3 2 3 3" xfId="584"/>
    <cellStyle name="20% - Accent6 3 2 3 4" xfId="585"/>
    <cellStyle name="20% - Accent6 3 2 4" xfId="586"/>
    <cellStyle name="20% - Accent6 3 2 4 2" xfId="587"/>
    <cellStyle name="20% - Accent6 3 2 4 3" xfId="588"/>
    <cellStyle name="20% - Accent6 3 2 5" xfId="589"/>
    <cellStyle name="20% - Accent6 3 2 6" xfId="590"/>
    <cellStyle name="20% - Accent6 3 3" xfId="591"/>
    <cellStyle name="20% - Accent6 3 3 2" xfId="592"/>
    <cellStyle name="20% - Accent6 3 3 2 2" xfId="593"/>
    <cellStyle name="20% - Accent6 3 3 2 2 2" xfId="594"/>
    <cellStyle name="20% - Accent6 3 3 2 2 3" xfId="595"/>
    <cellStyle name="20% - Accent6 3 3 2 3" xfId="596"/>
    <cellStyle name="20% - Accent6 3 3 2 4" xfId="597"/>
    <cellStyle name="20% - Accent6 3 3 3" xfId="598"/>
    <cellStyle name="20% - Accent6 3 3 3 2" xfId="599"/>
    <cellStyle name="20% - Accent6 3 3 3 3" xfId="600"/>
    <cellStyle name="20% - Accent6 3 3 4" xfId="601"/>
    <cellStyle name="20% - Accent6 3 3 5" xfId="602"/>
    <cellStyle name="20% - Accent6 3 4" xfId="603"/>
    <cellStyle name="20% - Accent6 3 4 2" xfId="604"/>
    <cellStyle name="20% - Accent6 3 4 2 2" xfId="605"/>
    <cellStyle name="20% - Accent6 3 4 2 3" xfId="606"/>
    <cellStyle name="20% - Accent6 3 4 3" xfId="607"/>
    <cellStyle name="20% - Accent6 3 4 4" xfId="608"/>
    <cellStyle name="20% - Accent6 3 5" xfId="609"/>
    <cellStyle name="20% - Accent6 3 5 2" xfId="610"/>
    <cellStyle name="20% - Accent6 3 5 3" xfId="611"/>
    <cellStyle name="20% - Accent6 3 6" xfId="612"/>
    <cellStyle name="20% - Accent6 3 7" xfId="613"/>
    <cellStyle name="20% - Accent6 4" xfId="614"/>
    <cellStyle name="20% - Accent6 4 2" xfId="615"/>
    <cellStyle name="20% - Accent6 4 2 2" xfId="616"/>
    <cellStyle name="20% - Accent6 4 2 2 2" xfId="617"/>
    <cellStyle name="20% - Accent6 4 2 2 2 2" xfId="618"/>
    <cellStyle name="20% - Accent6 4 2 2 2 3" xfId="619"/>
    <cellStyle name="20% - Accent6 4 2 2 3" xfId="620"/>
    <cellStyle name="20% - Accent6 4 2 2 4" xfId="621"/>
    <cellStyle name="20% - Accent6 4 2 3" xfId="622"/>
    <cellStyle name="20% - Accent6 4 2 3 2" xfId="623"/>
    <cellStyle name="20% - Accent6 4 2 3 3" xfId="624"/>
    <cellStyle name="20% - Accent6 4 2 4" xfId="625"/>
    <cellStyle name="20% - Accent6 4 2 5" xfId="626"/>
    <cellStyle name="20% - Accent6 4 3" xfId="627"/>
    <cellStyle name="20% - Accent6 4 3 2" xfId="628"/>
    <cellStyle name="20% - Accent6 4 3 2 2" xfId="629"/>
    <cellStyle name="20% - Accent6 4 3 2 3" xfId="630"/>
    <cellStyle name="20% - Accent6 4 3 3" xfId="631"/>
    <cellStyle name="20% - Accent6 4 3 4" xfId="632"/>
    <cellStyle name="20% - Accent6 4 4" xfId="633"/>
    <cellStyle name="20% - Accent6 4 4 2" xfId="634"/>
    <cellStyle name="20% - Accent6 4 4 3" xfId="635"/>
    <cellStyle name="20% - Accent6 4 5" xfId="636"/>
    <cellStyle name="20% - Accent6 4 6" xfId="637"/>
    <cellStyle name="20% - Accent6 5" xfId="638"/>
    <cellStyle name="20% - Accent6 5 2" xfId="639"/>
    <cellStyle name="20% - Accent6 5 2 2" xfId="640"/>
    <cellStyle name="20% - Accent6 5 2 2 2" xfId="641"/>
    <cellStyle name="20% - Accent6 5 2 2 2 2" xfId="642"/>
    <cellStyle name="20% - Accent6 5 2 2 2 3" xfId="643"/>
    <cellStyle name="20% - Accent6 5 2 2 3" xfId="644"/>
    <cellStyle name="20% - Accent6 5 2 2 4" xfId="645"/>
    <cellStyle name="20% - Accent6 5 2 3" xfId="646"/>
    <cellStyle name="20% - Accent6 5 2 3 2" xfId="647"/>
    <cellStyle name="20% - Accent6 5 2 3 3" xfId="648"/>
    <cellStyle name="20% - Accent6 5 2 4" xfId="649"/>
    <cellStyle name="20% - Accent6 5 2 5" xfId="650"/>
    <cellStyle name="20% - Accent6 5 3" xfId="651"/>
    <cellStyle name="20% - Accent6 5 3 2" xfId="652"/>
    <cellStyle name="20% - Accent6 5 3 2 2" xfId="653"/>
    <cellStyle name="20% - Accent6 5 3 2 3" xfId="654"/>
    <cellStyle name="20% - Accent6 5 3 3" xfId="655"/>
    <cellStyle name="20% - Accent6 5 3 4" xfId="656"/>
    <cellStyle name="20% - Accent6 5 4" xfId="657"/>
    <cellStyle name="20% - Accent6 5 4 2" xfId="658"/>
    <cellStyle name="20% - Accent6 5 4 3" xfId="659"/>
    <cellStyle name="20% - Accent6 5 5" xfId="660"/>
    <cellStyle name="20% - Accent6 5 6" xfId="661"/>
    <cellStyle name="20% - Accent6 6" xfId="662"/>
    <cellStyle name="20% - Accent6 6 2" xfId="663"/>
    <cellStyle name="20% - Accent6 6 2 2" xfId="664"/>
    <cellStyle name="20% - Accent6 6 2 2 2" xfId="665"/>
    <cellStyle name="20% - Accent6 6 2 2 3" xfId="666"/>
    <cellStyle name="20% - Accent6 6 2 3" xfId="667"/>
    <cellStyle name="20% - Accent6 6 2 4" xfId="668"/>
    <cellStyle name="20% - Accent6 6 3" xfId="669"/>
    <cellStyle name="20% - Accent6 6 3 2" xfId="670"/>
    <cellStyle name="20% - Accent6 6 3 3" xfId="671"/>
    <cellStyle name="20% - Accent6 6 4" xfId="672"/>
    <cellStyle name="20% - Accent6 6 5" xfId="673"/>
    <cellStyle name="3 indents" xfId="674"/>
    <cellStyle name="4 indents" xfId="675"/>
    <cellStyle name="40% - Accent1 2" xfId="676"/>
    <cellStyle name="40% - Accent1 2 2" xfId="677"/>
    <cellStyle name="40% - Accent1 3" xfId="678"/>
    <cellStyle name="40% - Accent1 3 2" xfId="679"/>
    <cellStyle name="40% - Accent1 3 2 2" xfId="680"/>
    <cellStyle name="40% - Accent1 3 2 2 2" xfId="681"/>
    <cellStyle name="40% - Accent1 3 2 2 2 2" xfId="682"/>
    <cellStyle name="40% - Accent1 3 2 2 2 2 2" xfId="683"/>
    <cellStyle name="40% - Accent1 3 2 2 2 2 3" xfId="684"/>
    <cellStyle name="40% - Accent1 3 2 2 2 3" xfId="685"/>
    <cellStyle name="40% - Accent1 3 2 2 2 4" xfId="686"/>
    <cellStyle name="40% - Accent1 3 2 2 3" xfId="687"/>
    <cellStyle name="40% - Accent1 3 2 2 3 2" xfId="688"/>
    <cellStyle name="40% - Accent1 3 2 2 3 3" xfId="689"/>
    <cellStyle name="40% - Accent1 3 2 2 4" xfId="690"/>
    <cellStyle name="40% - Accent1 3 2 2 5" xfId="691"/>
    <cellStyle name="40% - Accent1 3 2 3" xfId="692"/>
    <cellStyle name="40% - Accent1 3 2 3 2" xfId="693"/>
    <cellStyle name="40% - Accent1 3 2 3 2 2" xfId="694"/>
    <cellStyle name="40% - Accent1 3 2 3 2 3" xfId="695"/>
    <cellStyle name="40% - Accent1 3 2 3 3" xfId="696"/>
    <cellStyle name="40% - Accent1 3 2 3 4" xfId="697"/>
    <cellStyle name="40% - Accent1 3 2 4" xfId="698"/>
    <cellStyle name="40% - Accent1 3 2 4 2" xfId="699"/>
    <cellStyle name="40% - Accent1 3 2 4 3" xfId="700"/>
    <cellStyle name="40% - Accent1 3 2 5" xfId="701"/>
    <cellStyle name="40% - Accent1 3 2 6" xfId="702"/>
    <cellStyle name="40% - Accent1 3 3" xfId="703"/>
    <cellStyle name="40% - Accent1 3 3 2" xfId="704"/>
    <cellStyle name="40% - Accent1 3 3 2 2" xfId="705"/>
    <cellStyle name="40% - Accent1 3 3 2 2 2" xfId="706"/>
    <cellStyle name="40% - Accent1 3 3 2 2 3" xfId="707"/>
    <cellStyle name="40% - Accent1 3 3 2 3" xfId="708"/>
    <cellStyle name="40% - Accent1 3 3 2 4" xfId="709"/>
    <cellStyle name="40% - Accent1 3 3 3" xfId="710"/>
    <cellStyle name="40% - Accent1 3 3 3 2" xfId="711"/>
    <cellStyle name="40% - Accent1 3 3 3 3" xfId="712"/>
    <cellStyle name="40% - Accent1 3 3 4" xfId="713"/>
    <cellStyle name="40% - Accent1 3 3 5" xfId="714"/>
    <cellStyle name="40% - Accent1 3 4" xfId="715"/>
    <cellStyle name="40% - Accent1 3 4 2" xfId="716"/>
    <cellStyle name="40% - Accent1 3 4 2 2" xfId="717"/>
    <cellStyle name="40% - Accent1 3 4 2 3" xfId="718"/>
    <cellStyle name="40% - Accent1 3 4 3" xfId="719"/>
    <cellStyle name="40% - Accent1 3 4 4" xfId="720"/>
    <cellStyle name="40% - Accent1 3 5" xfId="721"/>
    <cellStyle name="40% - Accent1 3 5 2" xfId="722"/>
    <cellStyle name="40% - Accent1 3 5 3" xfId="723"/>
    <cellStyle name="40% - Accent1 3 6" xfId="724"/>
    <cellStyle name="40% - Accent1 3 7" xfId="725"/>
    <cellStyle name="40% - Accent1 4" xfId="726"/>
    <cellStyle name="40% - Accent1 4 2" xfId="727"/>
    <cellStyle name="40% - Accent1 4 2 2" xfId="728"/>
    <cellStyle name="40% - Accent1 4 2 2 2" xfId="729"/>
    <cellStyle name="40% - Accent1 4 2 2 2 2" xfId="730"/>
    <cellStyle name="40% - Accent1 4 2 2 2 3" xfId="731"/>
    <cellStyle name="40% - Accent1 4 2 2 3" xfId="732"/>
    <cellStyle name="40% - Accent1 4 2 2 4" xfId="733"/>
    <cellStyle name="40% - Accent1 4 2 3" xfId="734"/>
    <cellStyle name="40% - Accent1 4 2 3 2" xfId="735"/>
    <cellStyle name="40% - Accent1 4 2 3 3" xfId="736"/>
    <cellStyle name="40% - Accent1 4 2 4" xfId="737"/>
    <cellStyle name="40% - Accent1 4 2 5" xfId="738"/>
    <cellStyle name="40% - Accent1 4 3" xfId="739"/>
    <cellStyle name="40% - Accent1 4 3 2" xfId="740"/>
    <cellStyle name="40% - Accent1 4 3 2 2" xfId="741"/>
    <cellStyle name="40% - Accent1 4 3 2 3" xfId="742"/>
    <cellStyle name="40% - Accent1 4 3 3" xfId="743"/>
    <cellStyle name="40% - Accent1 4 3 4" xfId="744"/>
    <cellStyle name="40% - Accent1 4 4" xfId="745"/>
    <cellStyle name="40% - Accent1 4 4 2" xfId="746"/>
    <cellStyle name="40% - Accent1 4 4 3" xfId="747"/>
    <cellStyle name="40% - Accent1 4 5" xfId="748"/>
    <cellStyle name="40% - Accent1 4 6" xfId="749"/>
    <cellStyle name="40% - Accent1 5" xfId="750"/>
    <cellStyle name="40% - Accent1 5 2" xfId="751"/>
    <cellStyle name="40% - Accent1 5 2 2" xfId="752"/>
    <cellStyle name="40% - Accent1 5 2 2 2" xfId="753"/>
    <cellStyle name="40% - Accent1 5 2 2 2 2" xfId="754"/>
    <cellStyle name="40% - Accent1 5 2 2 2 3" xfId="755"/>
    <cellStyle name="40% - Accent1 5 2 2 3" xfId="756"/>
    <cellStyle name="40% - Accent1 5 2 2 4" xfId="757"/>
    <cellStyle name="40% - Accent1 5 2 3" xfId="758"/>
    <cellStyle name="40% - Accent1 5 2 3 2" xfId="759"/>
    <cellStyle name="40% - Accent1 5 2 3 3" xfId="760"/>
    <cellStyle name="40% - Accent1 5 2 4" xfId="761"/>
    <cellStyle name="40% - Accent1 5 2 5" xfId="762"/>
    <cellStyle name="40% - Accent1 5 3" xfId="763"/>
    <cellStyle name="40% - Accent1 5 3 2" xfId="764"/>
    <cellStyle name="40% - Accent1 5 3 2 2" xfId="765"/>
    <cellStyle name="40% - Accent1 5 3 2 3" xfId="766"/>
    <cellStyle name="40% - Accent1 5 3 3" xfId="767"/>
    <cellStyle name="40% - Accent1 5 3 4" xfId="768"/>
    <cellStyle name="40% - Accent1 5 4" xfId="769"/>
    <cellStyle name="40% - Accent1 5 4 2" xfId="770"/>
    <cellStyle name="40% - Accent1 5 4 3" xfId="771"/>
    <cellStyle name="40% - Accent1 5 5" xfId="772"/>
    <cellStyle name="40% - Accent1 5 6" xfId="773"/>
    <cellStyle name="40% - Accent1 6" xfId="774"/>
    <cellStyle name="40% - Accent1 6 2" xfId="775"/>
    <cellStyle name="40% - Accent1 6 2 2" xfId="776"/>
    <cellStyle name="40% - Accent1 6 2 2 2" xfId="777"/>
    <cellStyle name="40% - Accent1 6 2 2 3" xfId="778"/>
    <cellStyle name="40% - Accent1 6 2 3" xfId="779"/>
    <cellStyle name="40% - Accent1 6 2 4" xfId="780"/>
    <cellStyle name="40% - Accent1 6 3" xfId="781"/>
    <cellStyle name="40% - Accent1 6 3 2" xfId="782"/>
    <cellStyle name="40% - Accent1 6 3 3" xfId="783"/>
    <cellStyle name="40% - Accent1 6 4" xfId="784"/>
    <cellStyle name="40% - Accent1 6 5" xfId="785"/>
    <cellStyle name="40% - Accent2 2" xfId="786"/>
    <cellStyle name="40% - Accent2 2 2" xfId="787"/>
    <cellStyle name="40% - Accent2 3" xfId="788"/>
    <cellStyle name="40% - Accent2 3 2" xfId="789"/>
    <cellStyle name="40% - Accent2 3 2 2" xfId="790"/>
    <cellStyle name="40% - Accent2 3 2 2 2" xfId="791"/>
    <cellStyle name="40% - Accent2 3 2 2 2 2" xfId="792"/>
    <cellStyle name="40% - Accent2 3 2 2 2 2 2" xfId="793"/>
    <cellStyle name="40% - Accent2 3 2 2 2 2 3" xfId="794"/>
    <cellStyle name="40% - Accent2 3 2 2 2 3" xfId="795"/>
    <cellStyle name="40% - Accent2 3 2 2 2 4" xfId="796"/>
    <cellStyle name="40% - Accent2 3 2 2 3" xfId="797"/>
    <cellStyle name="40% - Accent2 3 2 2 3 2" xfId="798"/>
    <cellStyle name="40% - Accent2 3 2 2 3 3" xfId="799"/>
    <cellStyle name="40% - Accent2 3 2 2 4" xfId="800"/>
    <cellStyle name="40% - Accent2 3 2 2 5" xfId="801"/>
    <cellStyle name="40% - Accent2 3 2 3" xfId="802"/>
    <cellStyle name="40% - Accent2 3 2 3 2" xfId="803"/>
    <cellStyle name="40% - Accent2 3 2 3 2 2" xfId="804"/>
    <cellStyle name="40% - Accent2 3 2 3 2 3" xfId="805"/>
    <cellStyle name="40% - Accent2 3 2 3 3" xfId="806"/>
    <cellStyle name="40% - Accent2 3 2 3 4" xfId="807"/>
    <cellStyle name="40% - Accent2 3 2 4" xfId="808"/>
    <cellStyle name="40% - Accent2 3 2 4 2" xfId="809"/>
    <cellStyle name="40% - Accent2 3 2 4 3" xfId="810"/>
    <cellStyle name="40% - Accent2 3 2 5" xfId="811"/>
    <cellStyle name="40% - Accent2 3 2 6" xfId="812"/>
    <cellStyle name="40% - Accent2 3 3" xfId="813"/>
    <cellStyle name="40% - Accent2 3 3 2" xfId="814"/>
    <cellStyle name="40% - Accent2 3 3 2 2" xfId="815"/>
    <cellStyle name="40% - Accent2 3 3 2 2 2" xfId="816"/>
    <cellStyle name="40% - Accent2 3 3 2 2 3" xfId="817"/>
    <cellStyle name="40% - Accent2 3 3 2 3" xfId="818"/>
    <cellStyle name="40% - Accent2 3 3 2 4" xfId="819"/>
    <cellStyle name="40% - Accent2 3 3 3" xfId="820"/>
    <cellStyle name="40% - Accent2 3 3 3 2" xfId="821"/>
    <cellStyle name="40% - Accent2 3 3 3 3" xfId="822"/>
    <cellStyle name="40% - Accent2 3 3 4" xfId="823"/>
    <cellStyle name="40% - Accent2 3 3 5" xfId="824"/>
    <cellStyle name="40% - Accent2 3 4" xfId="825"/>
    <cellStyle name="40% - Accent2 3 4 2" xfId="826"/>
    <cellStyle name="40% - Accent2 3 4 2 2" xfId="827"/>
    <cellStyle name="40% - Accent2 3 4 2 3" xfId="828"/>
    <cellStyle name="40% - Accent2 3 4 3" xfId="829"/>
    <cellStyle name="40% - Accent2 3 4 4" xfId="830"/>
    <cellStyle name="40% - Accent2 3 5" xfId="831"/>
    <cellStyle name="40% - Accent2 3 5 2" xfId="832"/>
    <cellStyle name="40% - Accent2 3 5 3" xfId="833"/>
    <cellStyle name="40% - Accent2 3 6" xfId="834"/>
    <cellStyle name="40% - Accent2 3 7" xfId="835"/>
    <cellStyle name="40% - Accent2 4" xfId="836"/>
    <cellStyle name="40% - Accent2 4 2" xfId="837"/>
    <cellStyle name="40% - Accent2 4 2 2" xfId="838"/>
    <cellStyle name="40% - Accent2 4 2 2 2" xfId="839"/>
    <cellStyle name="40% - Accent2 4 2 2 2 2" xfId="840"/>
    <cellStyle name="40% - Accent2 4 2 2 2 3" xfId="841"/>
    <cellStyle name="40% - Accent2 4 2 2 3" xfId="842"/>
    <cellStyle name="40% - Accent2 4 2 2 4" xfId="843"/>
    <cellStyle name="40% - Accent2 4 2 3" xfId="844"/>
    <cellStyle name="40% - Accent2 4 2 3 2" xfId="845"/>
    <cellStyle name="40% - Accent2 4 2 3 3" xfId="846"/>
    <cellStyle name="40% - Accent2 4 2 4" xfId="847"/>
    <cellStyle name="40% - Accent2 4 2 5" xfId="848"/>
    <cellStyle name="40% - Accent2 4 3" xfId="849"/>
    <cellStyle name="40% - Accent2 4 3 2" xfId="850"/>
    <cellStyle name="40% - Accent2 4 3 2 2" xfId="851"/>
    <cellStyle name="40% - Accent2 4 3 2 3" xfId="852"/>
    <cellStyle name="40% - Accent2 4 3 3" xfId="853"/>
    <cellStyle name="40% - Accent2 4 3 4" xfId="854"/>
    <cellStyle name="40% - Accent2 4 4" xfId="855"/>
    <cellStyle name="40% - Accent2 4 4 2" xfId="856"/>
    <cellStyle name="40% - Accent2 4 4 3" xfId="857"/>
    <cellStyle name="40% - Accent2 4 5" xfId="858"/>
    <cellStyle name="40% - Accent2 4 6" xfId="859"/>
    <cellStyle name="40% - Accent2 5" xfId="860"/>
    <cellStyle name="40% - Accent2 5 2" xfId="861"/>
    <cellStyle name="40% - Accent2 5 2 2" xfId="862"/>
    <cellStyle name="40% - Accent2 5 2 2 2" xfId="863"/>
    <cellStyle name="40% - Accent2 5 2 2 2 2" xfId="864"/>
    <cellStyle name="40% - Accent2 5 2 2 2 3" xfId="865"/>
    <cellStyle name="40% - Accent2 5 2 2 3" xfId="866"/>
    <cellStyle name="40% - Accent2 5 2 2 4" xfId="867"/>
    <cellStyle name="40% - Accent2 5 2 3" xfId="868"/>
    <cellStyle name="40% - Accent2 5 2 3 2" xfId="869"/>
    <cellStyle name="40% - Accent2 5 2 3 3" xfId="870"/>
    <cellStyle name="40% - Accent2 5 2 4" xfId="871"/>
    <cellStyle name="40% - Accent2 5 2 5" xfId="872"/>
    <cellStyle name="40% - Accent2 5 3" xfId="873"/>
    <cellStyle name="40% - Accent2 5 3 2" xfId="874"/>
    <cellStyle name="40% - Accent2 5 3 2 2" xfId="875"/>
    <cellStyle name="40% - Accent2 5 3 2 3" xfId="876"/>
    <cellStyle name="40% - Accent2 5 3 3" xfId="877"/>
    <cellStyle name="40% - Accent2 5 3 4" xfId="878"/>
    <cellStyle name="40% - Accent2 5 4" xfId="879"/>
    <cellStyle name="40% - Accent2 5 4 2" xfId="880"/>
    <cellStyle name="40% - Accent2 5 4 3" xfId="881"/>
    <cellStyle name="40% - Accent2 5 5" xfId="882"/>
    <cellStyle name="40% - Accent2 5 6" xfId="883"/>
    <cellStyle name="40% - Accent2 6" xfId="884"/>
    <cellStyle name="40% - Accent2 6 2" xfId="885"/>
    <cellStyle name="40% - Accent2 6 2 2" xfId="886"/>
    <cellStyle name="40% - Accent2 6 2 2 2" xfId="887"/>
    <cellStyle name="40% - Accent2 6 2 2 3" xfId="888"/>
    <cellStyle name="40% - Accent2 6 2 3" xfId="889"/>
    <cellStyle name="40% - Accent2 6 2 4" xfId="890"/>
    <cellStyle name="40% - Accent2 6 3" xfId="891"/>
    <cellStyle name="40% - Accent2 6 3 2" xfId="892"/>
    <cellStyle name="40% - Accent2 6 3 3" xfId="893"/>
    <cellStyle name="40% - Accent2 6 4" xfId="894"/>
    <cellStyle name="40% - Accent2 6 5" xfId="895"/>
    <cellStyle name="40% - Accent3 2" xfId="896"/>
    <cellStyle name="40% - Accent3 2 2" xfId="897"/>
    <cellStyle name="40% - Accent3 3" xfId="898"/>
    <cellStyle name="40% - Accent3 3 2" xfId="899"/>
    <cellStyle name="40% - Accent3 3 2 2" xfId="900"/>
    <cellStyle name="40% - Accent3 3 2 2 2" xfId="901"/>
    <cellStyle name="40% - Accent3 3 2 2 2 2" xfId="902"/>
    <cellStyle name="40% - Accent3 3 2 2 2 2 2" xfId="903"/>
    <cellStyle name="40% - Accent3 3 2 2 2 2 3" xfId="904"/>
    <cellStyle name="40% - Accent3 3 2 2 2 3" xfId="905"/>
    <cellStyle name="40% - Accent3 3 2 2 2 4" xfId="906"/>
    <cellStyle name="40% - Accent3 3 2 2 3" xfId="907"/>
    <cellStyle name="40% - Accent3 3 2 2 3 2" xfId="908"/>
    <cellStyle name="40% - Accent3 3 2 2 3 3" xfId="909"/>
    <cellStyle name="40% - Accent3 3 2 2 4" xfId="910"/>
    <cellStyle name="40% - Accent3 3 2 2 5" xfId="911"/>
    <cellStyle name="40% - Accent3 3 2 3" xfId="912"/>
    <cellStyle name="40% - Accent3 3 2 3 2" xfId="913"/>
    <cellStyle name="40% - Accent3 3 2 3 2 2" xfId="914"/>
    <cellStyle name="40% - Accent3 3 2 3 2 3" xfId="915"/>
    <cellStyle name="40% - Accent3 3 2 3 3" xfId="916"/>
    <cellStyle name="40% - Accent3 3 2 3 4" xfId="917"/>
    <cellStyle name="40% - Accent3 3 2 4" xfId="918"/>
    <cellStyle name="40% - Accent3 3 2 4 2" xfId="919"/>
    <cellStyle name="40% - Accent3 3 2 4 3" xfId="920"/>
    <cellStyle name="40% - Accent3 3 2 5" xfId="921"/>
    <cellStyle name="40% - Accent3 3 2 6" xfId="922"/>
    <cellStyle name="40% - Accent3 3 3" xfId="923"/>
    <cellStyle name="40% - Accent3 3 3 2" xfId="924"/>
    <cellStyle name="40% - Accent3 3 3 2 2" xfId="925"/>
    <cellStyle name="40% - Accent3 3 3 2 2 2" xfId="926"/>
    <cellStyle name="40% - Accent3 3 3 2 2 3" xfId="927"/>
    <cellStyle name="40% - Accent3 3 3 2 3" xfId="928"/>
    <cellStyle name="40% - Accent3 3 3 2 4" xfId="929"/>
    <cellStyle name="40% - Accent3 3 3 3" xfId="930"/>
    <cellStyle name="40% - Accent3 3 3 3 2" xfId="931"/>
    <cellStyle name="40% - Accent3 3 3 3 3" xfId="932"/>
    <cellStyle name="40% - Accent3 3 3 4" xfId="933"/>
    <cellStyle name="40% - Accent3 3 3 5" xfId="934"/>
    <cellStyle name="40% - Accent3 3 4" xfId="935"/>
    <cellStyle name="40% - Accent3 3 4 2" xfId="936"/>
    <cellStyle name="40% - Accent3 3 4 2 2" xfId="937"/>
    <cellStyle name="40% - Accent3 3 4 2 3" xfId="938"/>
    <cellStyle name="40% - Accent3 3 4 3" xfId="939"/>
    <cellStyle name="40% - Accent3 3 4 4" xfId="940"/>
    <cellStyle name="40% - Accent3 3 5" xfId="941"/>
    <cellStyle name="40% - Accent3 3 5 2" xfId="942"/>
    <cellStyle name="40% - Accent3 3 5 3" xfId="943"/>
    <cellStyle name="40% - Accent3 3 6" xfId="944"/>
    <cellStyle name="40% - Accent3 3 7" xfId="945"/>
    <cellStyle name="40% - Accent3 4" xfId="946"/>
    <cellStyle name="40% - Accent3 4 2" xfId="947"/>
    <cellStyle name="40% - Accent3 4 2 2" xfId="948"/>
    <cellStyle name="40% - Accent3 4 2 2 2" xfId="949"/>
    <cellStyle name="40% - Accent3 4 2 2 2 2" xfId="950"/>
    <cellStyle name="40% - Accent3 4 2 2 2 3" xfId="951"/>
    <cellStyle name="40% - Accent3 4 2 2 3" xfId="952"/>
    <cellStyle name="40% - Accent3 4 2 2 4" xfId="953"/>
    <cellStyle name="40% - Accent3 4 2 3" xfId="954"/>
    <cellStyle name="40% - Accent3 4 2 3 2" xfId="955"/>
    <cellStyle name="40% - Accent3 4 2 3 3" xfId="956"/>
    <cellStyle name="40% - Accent3 4 2 4" xfId="957"/>
    <cellStyle name="40% - Accent3 4 2 5" xfId="958"/>
    <cellStyle name="40% - Accent3 4 3" xfId="959"/>
    <cellStyle name="40% - Accent3 4 3 2" xfId="960"/>
    <cellStyle name="40% - Accent3 4 3 2 2" xfId="961"/>
    <cellStyle name="40% - Accent3 4 3 2 3" xfId="962"/>
    <cellStyle name="40% - Accent3 4 3 3" xfId="963"/>
    <cellStyle name="40% - Accent3 4 3 4" xfId="964"/>
    <cellStyle name="40% - Accent3 4 4" xfId="965"/>
    <cellStyle name="40% - Accent3 4 4 2" xfId="966"/>
    <cellStyle name="40% - Accent3 4 4 3" xfId="967"/>
    <cellStyle name="40% - Accent3 4 5" xfId="968"/>
    <cellStyle name="40% - Accent3 4 6" xfId="969"/>
    <cellStyle name="40% - Accent3 5" xfId="970"/>
    <cellStyle name="40% - Accent3 5 2" xfId="971"/>
    <cellStyle name="40% - Accent3 5 2 2" xfId="972"/>
    <cellStyle name="40% - Accent3 5 2 2 2" xfId="973"/>
    <cellStyle name="40% - Accent3 5 2 2 2 2" xfId="974"/>
    <cellStyle name="40% - Accent3 5 2 2 2 3" xfId="975"/>
    <cellStyle name="40% - Accent3 5 2 2 3" xfId="976"/>
    <cellStyle name="40% - Accent3 5 2 2 4" xfId="977"/>
    <cellStyle name="40% - Accent3 5 2 3" xfId="978"/>
    <cellStyle name="40% - Accent3 5 2 3 2" xfId="979"/>
    <cellStyle name="40% - Accent3 5 2 3 3" xfId="980"/>
    <cellStyle name="40% - Accent3 5 2 4" xfId="981"/>
    <cellStyle name="40% - Accent3 5 2 5" xfId="982"/>
    <cellStyle name="40% - Accent3 5 3" xfId="983"/>
    <cellStyle name="40% - Accent3 5 3 2" xfId="984"/>
    <cellStyle name="40% - Accent3 5 3 2 2" xfId="985"/>
    <cellStyle name="40% - Accent3 5 3 2 3" xfId="986"/>
    <cellStyle name="40% - Accent3 5 3 3" xfId="987"/>
    <cellStyle name="40% - Accent3 5 3 4" xfId="988"/>
    <cellStyle name="40% - Accent3 5 4" xfId="989"/>
    <cellStyle name="40% - Accent3 5 4 2" xfId="990"/>
    <cellStyle name="40% - Accent3 5 4 3" xfId="991"/>
    <cellStyle name="40% - Accent3 5 5" xfId="992"/>
    <cellStyle name="40% - Accent3 5 6" xfId="993"/>
    <cellStyle name="40% - Accent3 6" xfId="994"/>
    <cellStyle name="40% - Accent3 6 2" xfId="995"/>
    <cellStyle name="40% - Accent3 6 2 2" xfId="996"/>
    <cellStyle name="40% - Accent3 6 2 2 2" xfId="997"/>
    <cellStyle name="40% - Accent3 6 2 2 3" xfId="998"/>
    <cellStyle name="40% - Accent3 6 2 3" xfId="999"/>
    <cellStyle name="40% - Accent3 6 2 4" xfId="1000"/>
    <cellStyle name="40% - Accent3 6 3" xfId="1001"/>
    <cellStyle name="40% - Accent3 6 3 2" xfId="1002"/>
    <cellStyle name="40% - Accent3 6 3 3" xfId="1003"/>
    <cellStyle name="40% - Accent3 6 4" xfId="1004"/>
    <cellStyle name="40% - Accent3 6 5" xfId="1005"/>
    <cellStyle name="40% - Accent4 2" xfId="1006"/>
    <cellStyle name="40% - Accent4 2 2" xfId="1007"/>
    <cellStyle name="40% - Accent4 3" xfId="1008"/>
    <cellStyle name="40% - Accent4 3 2" xfId="1009"/>
    <cellStyle name="40% - Accent4 3 2 2" xfId="1010"/>
    <cellStyle name="40% - Accent4 3 2 2 2" xfId="1011"/>
    <cellStyle name="40% - Accent4 3 2 2 2 2" xfId="1012"/>
    <cellStyle name="40% - Accent4 3 2 2 2 2 2" xfId="1013"/>
    <cellStyle name="40% - Accent4 3 2 2 2 2 3" xfId="1014"/>
    <cellStyle name="40% - Accent4 3 2 2 2 3" xfId="1015"/>
    <cellStyle name="40% - Accent4 3 2 2 2 4" xfId="1016"/>
    <cellStyle name="40% - Accent4 3 2 2 3" xfId="1017"/>
    <cellStyle name="40% - Accent4 3 2 2 3 2" xfId="1018"/>
    <cellStyle name="40% - Accent4 3 2 2 3 3" xfId="1019"/>
    <cellStyle name="40% - Accent4 3 2 2 4" xfId="1020"/>
    <cellStyle name="40% - Accent4 3 2 2 5" xfId="1021"/>
    <cellStyle name="40% - Accent4 3 2 3" xfId="1022"/>
    <cellStyle name="40% - Accent4 3 2 3 2" xfId="1023"/>
    <cellStyle name="40% - Accent4 3 2 3 2 2" xfId="1024"/>
    <cellStyle name="40% - Accent4 3 2 3 2 3" xfId="1025"/>
    <cellStyle name="40% - Accent4 3 2 3 3" xfId="1026"/>
    <cellStyle name="40% - Accent4 3 2 3 4" xfId="1027"/>
    <cellStyle name="40% - Accent4 3 2 4" xfId="1028"/>
    <cellStyle name="40% - Accent4 3 2 4 2" xfId="1029"/>
    <cellStyle name="40% - Accent4 3 2 4 3" xfId="1030"/>
    <cellStyle name="40% - Accent4 3 2 5" xfId="1031"/>
    <cellStyle name="40% - Accent4 3 2 6" xfId="1032"/>
    <cellStyle name="40% - Accent4 3 3" xfId="1033"/>
    <cellStyle name="40% - Accent4 3 3 2" xfId="1034"/>
    <cellStyle name="40% - Accent4 3 3 2 2" xfId="1035"/>
    <cellStyle name="40% - Accent4 3 3 2 2 2" xfId="1036"/>
    <cellStyle name="40% - Accent4 3 3 2 2 3" xfId="1037"/>
    <cellStyle name="40% - Accent4 3 3 2 3" xfId="1038"/>
    <cellStyle name="40% - Accent4 3 3 2 4" xfId="1039"/>
    <cellStyle name="40% - Accent4 3 3 3" xfId="1040"/>
    <cellStyle name="40% - Accent4 3 3 3 2" xfId="1041"/>
    <cellStyle name="40% - Accent4 3 3 3 3" xfId="1042"/>
    <cellStyle name="40% - Accent4 3 3 4" xfId="1043"/>
    <cellStyle name="40% - Accent4 3 3 5" xfId="1044"/>
    <cellStyle name="40% - Accent4 3 4" xfId="1045"/>
    <cellStyle name="40% - Accent4 3 4 2" xfId="1046"/>
    <cellStyle name="40% - Accent4 3 4 2 2" xfId="1047"/>
    <cellStyle name="40% - Accent4 3 4 2 3" xfId="1048"/>
    <cellStyle name="40% - Accent4 3 4 3" xfId="1049"/>
    <cellStyle name="40% - Accent4 3 4 4" xfId="1050"/>
    <cellStyle name="40% - Accent4 3 5" xfId="1051"/>
    <cellStyle name="40% - Accent4 3 5 2" xfId="1052"/>
    <cellStyle name="40% - Accent4 3 5 3" xfId="1053"/>
    <cellStyle name="40% - Accent4 3 6" xfId="1054"/>
    <cellStyle name="40% - Accent4 3 7" xfId="1055"/>
    <cellStyle name="40% - Accent4 4" xfId="1056"/>
    <cellStyle name="40% - Accent4 4 2" xfId="1057"/>
    <cellStyle name="40% - Accent4 4 2 2" xfId="1058"/>
    <cellStyle name="40% - Accent4 4 2 2 2" xfId="1059"/>
    <cellStyle name="40% - Accent4 4 2 2 2 2" xfId="1060"/>
    <cellStyle name="40% - Accent4 4 2 2 2 3" xfId="1061"/>
    <cellStyle name="40% - Accent4 4 2 2 3" xfId="1062"/>
    <cellStyle name="40% - Accent4 4 2 2 4" xfId="1063"/>
    <cellStyle name="40% - Accent4 4 2 3" xfId="1064"/>
    <cellStyle name="40% - Accent4 4 2 3 2" xfId="1065"/>
    <cellStyle name="40% - Accent4 4 2 3 3" xfId="1066"/>
    <cellStyle name="40% - Accent4 4 2 4" xfId="1067"/>
    <cellStyle name="40% - Accent4 4 2 5" xfId="1068"/>
    <cellStyle name="40% - Accent4 4 3" xfId="1069"/>
    <cellStyle name="40% - Accent4 4 3 2" xfId="1070"/>
    <cellStyle name="40% - Accent4 4 3 2 2" xfId="1071"/>
    <cellStyle name="40% - Accent4 4 3 2 3" xfId="1072"/>
    <cellStyle name="40% - Accent4 4 3 3" xfId="1073"/>
    <cellStyle name="40% - Accent4 4 3 4" xfId="1074"/>
    <cellStyle name="40% - Accent4 4 4" xfId="1075"/>
    <cellStyle name="40% - Accent4 4 4 2" xfId="1076"/>
    <cellStyle name="40% - Accent4 4 4 3" xfId="1077"/>
    <cellStyle name="40% - Accent4 4 5" xfId="1078"/>
    <cellStyle name="40% - Accent4 4 6" xfId="1079"/>
    <cellStyle name="40% - Accent4 5" xfId="1080"/>
    <cellStyle name="40% - Accent4 5 2" xfId="1081"/>
    <cellStyle name="40% - Accent4 5 2 2" xfId="1082"/>
    <cellStyle name="40% - Accent4 5 2 2 2" xfId="1083"/>
    <cellStyle name="40% - Accent4 5 2 2 2 2" xfId="1084"/>
    <cellStyle name="40% - Accent4 5 2 2 2 3" xfId="1085"/>
    <cellStyle name="40% - Accent4 5 2 2 3" xfId="1086"/>
    <cellStyle name="40% - Accent4 5 2 2 4" xfId="1087"/>
    <cellStyle name="40% - Accent4 5 2 3" xfId="1088"/>
    <cellStyle name="40% - Accent4 5 2 3 2" xfId="1089"/>
    <cellStyle name="40% - Accent4 5 2 3 3" xfId="1090"/>
    <cellStyle name="40% - Accent4 5 2 4" xfId="1091"/>
    <cellStyle name="40% - Accent4 5 2 5" xfId="1092"/>
    <cellStyle name="40% - Accent4 5 3" xfId="1093"/>
    <cellStyle name="40% - Accent4 5 3 2" xfId="1094"/>
    <cellStyle name="40% - Accent4 5 3 2 2" xfId="1095"/>
    <cellStyle name="40% - Accent4 5 3 2 3" xfId="1096"/>
    <cellStyle name="40% - Accent4 5 3 3" xfId="1097"/>
    <cellStyle name="40% - Accent4 5 3 4" xfId="1098"/>
    <cellStyle name="40% - Accent4 5 4" xfId="1099"/>
    <cellStyle name="40% - Accent4 5 4 2" xfId="1100"/>
    <cellStyle name="40% - Accent4 5 4 3" xfId="1101"/>
    <cellStyle name="40% - Accent4 5 5" xfId="1102"/>
    <cellStyle name="40% - Accent4 5 6" xfId="1103"/>
    <cellStyle name="40% - Accent4 6" xfId="1104"/>
    <cellStyle name="40% - Accent4 6 2" xfId="1105"/>
    <cellStyle name="40% - Accent4 6 2 2" xfId="1106"/>
    <cellStyle name="40% - Accent4 6 2 2 2" xfId="1107"/>
    <cellStyle name="40% - Accent4 6 2 2 3" xfId="1108"/>
    <cellStyle name="40% - Accent4 6 2 3" xfId="1109"/>
    <cellStyle name="40% - Accent4 6 2 4" xfId="1110"/>
    <cellStyle name="40% - Accent4 6 3" xfId="1111"/>
    <cellStyle name="40% - Accent4 6 3 2" xfId="1112"/>
    <cellStyle name="40% - Accent4 6 3 3" xfId="1113"/>
    <cellStyle name="40% - Accent4 6 4" xfId="1114"/>
    <cellStyle name="40% - Accent4 6 5" xfId="1115"/>
    <cellStyle name="40% - Accent5 2" xfId="1116"/>
    <cellStyle name="40% - Accent5 2 2" xfId="1117"/>
    <cellStyle name="40% - Accent5 3" xfId="1118"/>
    <cellStyle name="40% - Accent5 3 2" xfId="1119"/>
    <cellStyle name="40% - Accent5 3 2 2" xfId="1120"/>
    <cellStyle name="40% - Accent5 3 2 2 2" xfId="1121"/>
    <cellStyle name="40% - Accent5 3 2 2 2 2" xfId="1122"/>
    <cellStyle name="40% - Accent5 3 2 2 2 2 2" xfId="1123"/>
    <cellStyle name="40% - Accent5 3 2 2 2 2 3" xfId="1124"/>
    <cellStyle name="40% - Accent5 3 2 2 2 3" xfId="1125"/>
    <cellStyle name="40% - Accent5 3 2 2 2 4" xfId="1126"/>
    <cellStyle name="40% - Accent5 3 2 2 3" xfId="1127"/>
    <cellStyle name="40% - Accent5 3 2 2 3 2" xfId="1128"/>
    <cellStyle name="40% - Accent5 3 2 2 3 3" xfId="1129"/>
    <cellStyle name="40% - Accent5 3 2 2 4" xfId="1130"/>
    <cellStyle name="40% - Accent5 3 2 2 5" xfId="1131"/>
    <cellStyle name="40% - Accent5 3 2 3" xfId="1132"/>
    <cellStyle name="40% - Accent5 3 2 3 2" xfId="1133"/>
    <cellStyle name="40% - Accent5 3 2 3 2 2" xfId="1134"/>
    <cellStyle name="40% - Accent5 3 2 3 2 3" xfId="1135"/>
    <cellStyle name="40% - Accent5 3 2 3 3" xfId="1136"/>
    <cellStyle name="40% - Accent5 3 2 3 4" xfId="1137"/>
    <cellStyle name="40% - Accent5 3 2 4" xfId="1138"/>
    <cellStyle name="40% - Accent5 3 2 4 2" xfId="1139"/>
    <cellStyle name="40% - Accent5 3 2 4 3" xfId="1140"/>
    <cellStyle name="40% - Accent5 3 2 5" xfId="1141"/>
    <cellStyle name="40% - Accent5 3 2 6" xfId="1142"/>
    <cellStyle name="40% - Accent5 3 3" xfId="1143"/>
    <cellStyle name="40% - Accent5 3 3 2" xfId="1144"/>
    <cellStyle name="40% - Accent5 3 3 2 2" xfId="1145"/>
    <cellStyle name="40% - Accent5 3 3 2 2 2" xfId="1146"/>
    <cellStyle name="40% - Accent5 3 3 2 2 3" xfId="1147"/>
    <cellStyle name="40% - Accent5 3 3 2 3" xfId="1148"/>
    <cellStyle name="40% - Accent5 3 3 2 4" xfId="1149"/>
    <cellStyle name="40% - Accent5 3 3 3" xfId="1150"/>
    <cellStyle name="40% - Accent5 3 3 3 2" xfId="1151"/>
    <cellStyle name="40% - Accent5 3 3 3 3" xfId="1152"/>
    <cellStyle name="40% - Accent5 3 3 4" xfId="1153"/>
    <cellStyle name="40% - Accent5 3 3 5" xfId="1154"/>
    <cellStyle name="40% - Accent5 3 4" xfId="1155"/>
    <cellStyle name="40% - Accent5 3 4 2" xfId="1156"/>
    <cellStyle name="40% - Accent5 3 4 2 2" xfId="1157"/>
    <cellStyle name="40% - Accent5 3 4 2 3" xfId="1158"/>
    <cellStyle name="40% - Accent5 3 4 3" xfId="1159"/>
    <cellStyle name="40% - Accent5 3 4 4" xfId="1160"/>
    <cellStyle name="40% - Accent5 3 5" xfId="1161"/>
    <cellStyle name="40% - Accent5 3 5 2" xfId="1162"/>
    <cellStyle name="40% - Accent5 3 5 3" xfId="1163"/>
    <cellStyle name="40% - Accent5 3 6" xfId="1164"/>
    <cellStyle name="40% - Accent5 3 7" xfId="1165"/>
    <cellStyle name="40% - Accent5 4" xfId="1166"/>
    <cellStyle name="40% - Accent5 4 2" xfId="1167"/>
    <cellStyle name="40% - Accent5 4 2 2" xfId="1168"/>
    <cellStyle name="40% - Accent5 4 2 2 2" xfId="1169"/>
    <cellStyle name="40% - Accent5 4 2 2 2 2" xfId="1170"/>
    <cellStyle name="40% - Accent5 4 2 2 2 3" xfId="1171"/>
    <cellStyle name="40% - Accent5 4 2 2 3" xfId="1172"/>
    <cellStyle name="40% - Accent5 4 2 2 4" xfId="1173"/>
    <cellStyle name="40% - Accent5 4 2 3" xfId="1174"/>
    <cellStyle name="40% - Accent5 4 2 3 2" xfId="1175"/>
    <cellStyle name="40% - Accent5 4 2 3 3" xfId="1176"/>
    <cellStyle name="40% - Accent5 4 2 4" xfId="1177"/>
    <cellStyle name="40% - Accent5 4 2 5" xfId="1178"/>
    <cellStyle name="40% - Accent5 4 3" xfId="1179"/>
    <cellStyle name="40% - Accent5 4 3 2" xfId="1180"/>
    <cellStyle name="40% - Accent5 4 3 2 2" xfId="1181"/>
    <cellStyle name="40% - Accent5 4 3 2 3" xfId="1182"/>
    <cellStyle name="40% - Accent5 4 3 3" xfId="1183"/>
    <cellStyle name="40% - Accent5 4 3 4" xfId="1184"/>
    <cellStyle name="40% - Accent5 4 4" xfId="1185"/>
    <cellStyle name="40% - Accent5 4 4 2" xfId="1186"/>
    <cellStyle name="40% - Accent5 4 4 3" xfId="1187"/>
    <cellStyle name="40% - Accent5 4 5" xfId="1188"/>
    <cellStyle name="40% - Accent5 4 6" xfId="1189"/>
    <cellStyle name="40% - Accent5 5" xfId="1190"/>
    <cellStyle name="40% - Accent5 5 2" xfId="1191"/>
    <cellStyle name="40% - Accent5 5 2 2" xfId="1192"/>
    <cellStyle name="40% - Accent5 5 2 2 2" xfId="1193"/>
    <cellStyle name="40% - Accent5 5 2 2 2 2" xfId="1194"/>
    <cellStyle name="40% - Accent5 5 2 2 2 3" xfId="1195"/>
    <cellStyle name="40% - Accent5 5 2 2 3" xfId="1196"/>
    <cellStyle name="40% - Accent5 5 2 2 4" xfId="1197"/>
    <cellStyle name="40% - Accent5 5 2 3" xfId="1198"/>
    <cellStyle name="40% - Accent5 5 2 3 2" xfId="1199"/>
    <cellStyle name="40% - Accent5 5 2 3 3" xfId="1200"/>
    <cellStyle name="40% - Accent5 5 2 4" xfId="1201"/>
    <cellStyle name="40% - Accent5 5 2 5" xfId="1202"/>
    <cellStyle name="40% - Accent5 5 3" xfId="1203"/>
    <cellStyle name="40% - Accent5 5 3 2" xfId="1204"/>
    <cellStyle name="40% - Accent5 5 3 2 2" xfId="1205"/>
    <cellStyle name="40% - Accent5 5 3 2 3" xfId="1206"/>
    <cellStyle name="40% - Accent5 5 3 3" xfId="1207"/>
    <cellStyle name="40% - Accent5 5 3 4" xfId="1208"/>
    <cellStyle name="40% - Accent5 5 4" xfId="1209"/>
    <cellStyle name="40% - Accent5 5 4 2" xfId="1210"/>
    <cellStyle name="40% - Accent5 5 4 3" xfId="1211"/>
    <cellStyle name="40% - Accent5 5 5" xfId="1212"/>
    <cellStyle name="40% - Accent5 5 6" xfId="1213"/>
    <cellStyle name="40% - Accent5 6" xfId="1214"/>
    <cellStyle name="40% - Accent5 6 2" xfId="1215"/>
    <cellStyle name="40% - Accent5 6 2 2" xfId="1216"/>
    <cellStyle name="40% - Accent5 6 2 2 2" xfId="1217"/>
    <cellStyle name="40% - Accent5 6 2 2 3" xfId="1218"/>
    <cellStyle name="40% - Accent5 6 2 3" xfId="1219"/>
    <cellStyle name="40% - Accent5 6 2 4" xfId="1220"/>
    <cellStyle name="40% - Accent5 6 3" xfId="1221"/>
    <cellStyle name="40% - Accent5 6 3 2" xfId="1222"/>
    <cellStyle name="40% - Accent5 6 3 3" xfId="1223"/>
    <cellStyle name="40% - Accent5 6 4" xfId="1224"/>
    <cellStyle name="40% - Accent5 6 5" xfId="1225"/>
    <cellStyle name="40% - Accent6 2" xfId="1226"/>
    <cellStyle name="40% - Accent6 2 2" xfId="1227"/>
    <cellStyle name="40% - Accent6 3" xfId="1228"/>
    <cellStyle name="40% - Accent6 3 2" xfId="1229"/>
    <cellStyle name="40% - Accent6 3 2 2" xfId="1230"/>
    <cellStyle name="40% - Accent6 3 2 2 2" xfId="1231"/>
    <cellStyle name="40% - Accent6 3 2 2 2 2" xfId="1232"/>
    <cellStyle name="40% - Accent6 3 2 2 2 2 2" xfId="1233"/>
    <cellStyle name="40% - Accent6 3 2 2 2 2 3" xfId="1234"/>
    <cellStyle name="40% - Accent6 3 2 2 2 3" xfId="1235"/>
    <cellStyle name="40% - Accent6 3 2 2 2 4" xfId="1236"/>
    <cellStyle name="40% - Accent6 3 2 2 3" xfId="1237"/>
    <cellStyle name="40% - Accent6 3 2 2 3 2" xfId="1238"/>
    <cellStyle name="40% - Accent6 3 2 2 3 3" xfId="1239"/>
    <cellStyle name="40% - Accent6 3 2 2 4" xfId="1240"/>
    <cellStyle name="40% - Accent6 3 2 2 5" xfId="1241"/>
    <cellStyle name="40% - Accent6 3 2 3" xfId="1242"/>
    <cellStyle name="40% - Accent6 3 2 3 2" xfId="1243"/>
    <cellStyle name="40% - Accent6 3 2 3 2 2" xfId="1244"/>
    <cellStyle name="40% - Accent6 3 2 3 2 3" xfId="1245"/>
    <cellStyle name="40% - Accent6 3 2 3 3" xfId="1246"/>
    <cellStyle name="40% - Accent6 3 2 3 4" xfId="1247"/>
    <cellStyle name="40% - Accent6 3 2 4" xfId="1248"/>
    <cellStyle name="40% - Accent6 3 2 4 2" xfId="1249"/>
    <cellStyle name="40% - Accent6 3 2 4 3" xfId="1250"/>
    <cellStyle name="40% - Accent6 3 2 5" xfId="1251"/>
    <cellStyle name="40% - Accent6 3 2 6" xfId="1252"/>
    <cellStyle name="40% - Accent6 3 3" xfId="1253"/>
    <cellStyle name="40% - Accent6 3 3 2" xfId="1254"/>
    <cellStyle name="40% - Accent6 3 3 2 2" xfId="1255"/>
    <cellStyle name="40% - Accent6 3 3 2 2 2" xfId="1256"/>
    <cellStyle name="40% - Accent6 3 3 2 2 3" xfId="1257"/>
    <cellStyle name="40% - Accent6 3 3 2 3" xfId="1258"/>
    <cellStyle name="40% - Accent6 3 3 2 4" xfId="1259"/>
    <cellStyle name="40% - Accent6 3 3 3" xfId="1260"/>
    <cellStyle name="40% - Accent6 3 3 3 2" xfId="1261"/>
    <cellStyle name="40% - Accent6 3 3 3 3" xfId="1262"/>
    <cellStyle name="40% - Accent6 3 3 4" xfId="1263"/>
    <cellStyle name="40% - Accent6 3 3 5" xfId="1264"/>
    <cellStyle name="40% - Accent6 3 4" xfId="1265"/>
    <cellStyle name="40% - Accent6 3 4 2" xfId="1266"/>
    <cellStyle name="40% - Accent6 3 4 2 2" xfId="1267"/>
    <cellStyle name="40% - Accent6 3 4 2 3" xfId="1268"/>
    <cellStyle name="40% - Accent6 3 4 3" xfId="1269"/>
    <cellStyle name="40% - Accent6 3 4 4" xfId="1270"/>
    <cellStyle name="40% - Accent6 3 5" xfId="1271"/>
    <cellStyle name="40% - Accent6 3 5 2" xfId="1272"/>
    <cellStyle name="40% - Accent6 3 5 3" xfId="1273"/>
    <cellStyle name="40% - Accent6 3 6" xfId="1274"/>
    <cellStyle name="40% - Accent6 3 7" xfId="1275"/>
    <cellStyle name="40% - Accent6 4" xfId="1276"/>
    <cellStyle name="40% - Accent6 4 2" xfId="1277"/>
    <cellStyle name="40% - Accent6 4 2 2" xfId="1278"/>
    <cellStyle name="40% - Accent6 4 2 2 2" xfId="1279"/>
    <cellStyle name="40% - Accent6 4 2 2 2 2" xfId="1280"/>
    <cellStyle name="40% - Accent6 4 2 2 2 3" xfId="1281"/>
    <cellStyle name="40% - Accent6 4 2 2 3" xfId="1282"/>
    <cellStyle name="40% - Accent6 4 2 2 4" xfId="1283"/>
    <cellStyle name="40% - Accent6 4 2 3" xfId="1284"/>
    <cellStyle name="40% - Accent6 4 2 3 2" xfId="1285"/>
    <cellStyle name="40% - Accent6 4 2 3 3" xfId="1286"/>
    <cellStyle name="40% - Accent6 4 2 4" xfId="1287"/>
    <cellStyle name="40% - Accent6 4 2 5" xfId="1288"/>
    <cellStyle name="40% - Accent6 4 3" xfId="1289"/>
    <cellStyle name="40% - Accent6 4 3 2" xfId="1290"/>
    <cellStyle name="40% - Accent6 4 3 2 2" xfId="1291"/>
    <cellStyle name="40% - Accent6 4 3 2 3" xfId="1292"/>
    <cellStyle name="40% - Accent6 4 3 3" xfId="1293"/>
    <cellStyle name="40% - Accent6 4 3 4" xfId="1294"/>
    <cellStyle name="40% - Accent6 4 4" xfId="1295"/>
    <cellStyle name="40% - Accent6 4 4 2" xfId="1296"/>
    <cellStyle name="40% - Accent6 4 4 3" xfId="1297"/>
    <cellStyle name="40% - Accent6 4 5" xfId="1298"/>
    <cellStyle name="40% - Accent6 4 6" xfId="1299"/>
    <cellStyle name="40% - Accent6 5" xfId="1300"/>
    <cellStyle name="40% - Accent6 5 2" xfId="1301"/>
    <cellStyle name="40% - Accent6 5 2 2" xfId="1302"/>
    <cellStyle name="40% - Accent6 5 2 2 2" xfId="1303"/>
    <cellStyle name="40% - Accent6 5 2 2 2 2" xfId="1304"/>
    <cellStyle name="40% - Accent6 5 2 2 2 3" xfId="1305"/>
    <cellStyle name="40% - Accent6 5 2 2 3" xfId="1306"/>
    <cellStyle name="40% - Accent6 5 2 2 4" xfId="1307"/>
    <cellStyle name="40% - Accent6 5 2 3" xfId="1308"/>
    <cellStyle name="40% - Accent6 5 2 3 2" xfId="1309"/>
    <cellStyle name="40% - Accent6 5 2 3 3" xfId="1310"/>
    <cellStyle name="40% - Accent6 5 2 4" xfId="1311"/>
    <cellStyle name="40% - Accent6 5 2 5" xfId="1312"/>
    <cellStyle name="40% - Accent6 5 3" xfId="1313"/>
    <cellStyle name="40% - Accent6 5 3 2" xfId="1314"/>
    <cellStyle name="40% - Accent6 5 3 2 2" xfId="1315"/>
    <cellStyle name="40% - Accent6 5 3 2 3" xfId="1316"/>
    <cellStyle name="40% - Accent6 5 3 3" xfId="1317"/>
    <cellStyle name="40% - Accent6 5 3 4" xfId="1318"/>
    <cellStyle name="40% - Accent6 5 4" xfId="1319"/>
    <cellStyle name="40% - Accent6 5 4 2" xfId="1320"/>
    <cellStyle name="40% - Accent6 5 4 3" xfId="1321"/>
    <cellStyle name="40% - Accent6 5 5" xfId="1322"/>
    <cellStyle name="40% - Accent6 5 6" xfId="1323"/>
    <cellStyle name="40% - Accent6 6" xfId="1324"/>
    <cellStyle name="40% - Accent6 6 2" xfId="1325"/>
    <cellStyle name="40% - Accent6 6 2 2" xfId="1326"/>
    <cellStyle name="40% - Accent6 6 2 2 2" xfId="1327"/>
    <cellStyle name="40% - Accent6 6 2 2 3" xfId="1328"/>
    <cellStyle name="40% - Accent6 6 2 3" xfId="1329"/>
    <cellStyle name="40% - Accent6 6 2 4" xfId="1330"/>
    <cellStyle name="40% - Accent6 6 3" xfId="1331"/>
    <cellStyle name="40% - Accent6 6 3 2" xfId="1332"/>
    <cellStyle name="40% - Accent6 6 3 3" xfId="1333"/>
    <cellStyle name="40% - Accent6 6 4" xfId="1334"/>
    <cellStyle name="40% - Accent6 6 5" xfId="1335"/>
    <cellStyle name="5 indents" xfId="1336"/>
    <cellStyle name="60% - Accent1 2" xfId="1337"/>
    <cellStyle name="60% - Accent2 2" xfId="1338"/>
    <cellStyle name="60% - Accent3 2" xfId="1339"/>
    <cellStyle name="60% - Accent4 2" xfId="1340"/>
    <cellStyle name="60% - Accent5 2" xfId="1341"/>
    <cellStyle name="60% - Accent6 2" xfId="1342"/>
    <cellStyle name="Accent1 2" xfId="1343"/>
    <cellStyle name="Accent2 2" xfId="1344"/>
    <cellStyle name="Accent3 2" xfId="1345"/>
    <cellStyle name="Accent4 2" xfId="1346"/>
    <cellStyle name="Accent5 2" xfId="1347"/>
    <cellStyle name="Accent6 2" xfId="1348"/>
    <cellStyle name="Bad 2" xfId="1349"/>
    <cellStyle name="Calculation 2" xfId="1350"/>
    <cellStyle name="Calculation 2 2" xfId="1351"/>
    <cellStyle name="Calculation 2 2 2" xfId="1352"/>
    <cellStyle name="Calculation 2 2 2 2" xfId="4183"/>
    <cellStyle name="Calculation 2 2 3" xfId="4165"/>
    <cellStyle name="Calculation 2 3" xfId="1353"/>
    <cellStyle name="Calculation 2 3 2" xfId="1354"/>
    <cellStyle name="Calculation 2 3 2 2" xfId="4184"/>
    <cellStyle name="Calculation 2 3 3" xfId="4166"/>
    <cellStyle name="Calculation 2 4" xfId="1355"/>
    <cellStyle name="Calculation 2 4 2" xfId="4177"/>
    <cellStyle name="Calculation 2 5" xfId="4159"/>
    <cellStyle name="Check Cell 2" xfId="1356"/>
    <cellStyle name="Comma 2" xfId="1357"/>
    <cellStyle name="Comma 2 2" xfId="1358"/>
    <cellStyle name="Comma 2 2 2" xfId="4154"/>
    <cellStyle name="Comma 2 3" xfId="1359"/>
    <cellStyle name="Comma 2 3 2" xfId="1360"/>
    <cellStyle name="Comma 2 3 2 2" xfId="1361"/>
    <cellStyle name="Comma 2 3 2 3" xfId="1362"/>
    <cellStyle name="Comma 2 3 3" xfId="1363"/>
    <cellStyle name="Comma 2 3 4" xfId="1364"/>
    <cellStyle name="Comma 2 4" xfId="1365"/>
    <cellStyle name="Comma 2 4 2" xfId="1366"/>
    <cellStyle name="Comma 2 4 2 2" xfId="1367"/>
    <cellStyle name="Comma 2 4 2 3" xfId="1368"/>
    <cellStyle name="Comma 2 4 3" xfId="1369"/>
    <cellStyle name="Comma 2 4 4" xfId="1370"/>
    <cellStyle name="Comma 2 5" xfId="1371"/>
    <cellStyle name="Comma 2 5 2" xfId="1372"/>
    <cellStyle name="Comma 2 5 2 2" xfId="1373"/>
    <cellStyle name="Comma 2 5 2 3" xfId="1374"/>
    <cellStyle name="Comma 2 5 3" xfId="1375"/>
    <cellStyle name="Comma 2 5 4" xfId="1376"/>
    <cellStyle name="Comma 2 6" xfId="1377"/>
    <cellStyle name="Comma 2 6 2" xfId="4155"/>
    <cellStyle name="Comma 2 7" xfId="4153"/>
    <cellStyle name="Comma 3" xfId="1378"/>
    <cellStyle name="Comma 3 2" xfId="1379"/>
    <cellStyle name="Comma 3 2 2" xfId="1380"/>
    <cellStyle name="Comma 3 2 2 2" xfId="1381"/>
    <cellStyle name="Comma 3 2 2 3" xfId="1382"/>
    <cellStyle name="Comma 3 2 3" xfId="1383"/>
    <cellStyle name="Comma 3 2 4" xfId="1384"/>
    <cellStyle name="Comma 3 3" xfId="1385"/>
    <cellStyle name="Comma 3 3 2" xfId="1386"/>
    <cellStyle name="Comma 3 3 2 2" xfId="1387"/>
    <cellStyle name="Comma 3 3 2 3" xfId="1388"/>
    <cellStyle name="Comma 3 3 3" xfId="1389"/>
    <cellStyle name="Comma 3 3 4" xfId="1390"/>
    <cellStyle name="Comma 3 4" xfId="1391"/>
    <cellStyle name="Comma 3 4 2" xfId="1392"/>
    <cellStyle name="Comma 3 4 3" xfId="1393"/>
    <cellStyle name="Comma 3 5" xfId="1394"/>
    <cellStyle name="Comma 3 6" xfId="1395"/>
    <cellStyle name="Comma 4" xfId="1396"/>
    <cellStyle name="Comma 4 2" xfId="4156"/>
    <cellStyle name="Comma 5" xfId="1397"/>
    <cellStyle name="Comma 5 2" xfId="1398"/>
    <cellStyle name="Comma 5 2 2" xfId="1399"/>
    <cellStyle name="Comma 5 2 3" xfId="1400"/>
    <cellStyle name="Comma 5 3" xfId="1401"/>
    <cellStyle name="Comma 5 4" xfId="1402"/>
    <cellStyle name="Comma 6" xfId="1403"/>
    <cellStyle name="Comma 6 2" xfId="1404"/>
    <cellStyle name="Comma 6 2 2" xfId="1405"/>
    <cellStyle name="Comma 6 2 3" xfId="1406"/>
    <cellStyle name="Comma 6 3" xfId="1407"/>
    <cellStyle name="Comma 6 4" xfId="1408"/>
    <cellStyle name="Comma 7" xfId="1409"/>
    <cellStyle name="Comma 7 2" xfId="1410"/>
    <cellStyle name="Comma 7 2 2" xfId="1411"/>
    <cellStyle name="Comma 7 2 3" xfId="1412"/>
    <cellStyle name="Comma 7 3" xfId="1413"/>
    <cellStyle name="Comma 7 4" xfId="1414"/>
    <cellStyle name="Comma 8" xfId="4149"/>
    <cellStyle name="Comma 9" xfId="4195"/>
    <cellStyle name="Comma(3)" xfId="1415"/>
    <cellStyle name="Currency 2" xfId="1416"/>
    <cellStyle name="Currency 3" xfId="1417"/>
    <cellStyle name="Explanatory Text 2" xfId="1418"/>
    <cellStyle name="Good 2" xfId="1419"/>
    <cellStyle name="Heading 1 2" xfId="1420"/>
    <cellStyle name="Heading 1 2 2" xfId="1421"/>
    <cellStyle name="Heading 1 2 2 2" xfId="1422"/>
    <cellStyle name="Heading 1 2 2 2 2" xfId="1423"/>
    <cellStyle name="Heading 1 2 2 2 2 2" xfId="1424"/>
    <cellStyle name="Heading 1 2 2 2 3" xfId="1425"/>
    <cellStyle name="Heading 1 2 2 3" xfId="1426"/>
    <cellStyle name="Heading 1 2 2 3 2" xfId="1427"/>
    <cellStyle name="Heading 1 2 2 3 2 2" xfId="1428"/>
    <cellStyle name="Heading 1 2 2 3 3" xfId="1429"/>
    <cellStyle name="Heading 1 2 2 4" xfId="1430"/>
    <cellStyle name="Heading 1 2 2 4 2" xfId="1431"/>
    <cellStyle name="Heading 1 2 3" xfId="1432"/>
    <cellStyle name="Heading 1 2 3 2" xfId="1433"/>
    <cellStyle name="Heading 1 2 3 2 2" xfId="1434"/>
    <cellStyle name="Heading 1 2 3 3" xfId="1435"/>
    <cellStyle name="Heading 1 2 4" xfId="1436"/>
    <cellStyle name="Heading 1 2 4 2" xfId="1437"/>
    <cellStyle name="Heading 1 2 4 2 2" xfId="1438"/>
    <cellStyle name="Heading 1 2 4 3" xfId="1439"/>
    <cellStyle name="Heading 1 2 5" xfId="1440"/>
    <cellStyle name="Heading 1 2 5 2" xfId="1441"/>
    <cellStyle name="Heading 2 2" xfId="1442"/>
    <cellStyle name="Heading 2 2 2" xfId="1443"/>
    <cellStyle name="Heading 2 2 2 2" xfId="1444"/>
    <cellStyle name="Heading 2 2 2 2 2" xfId="1445"/>
    <cellStyle name="Heading 2 2 2 2 2 2" xfId="1446"/>
    <cellStyle name="Heading 2 2 2 2 2 2 2" xfId="1447"/>
    <cellStyle name="Heading 2 2 2 2 3" xfId="1448"/>
    <cellStyle name="Heading 2 2 2 2 3 2" xfId="1449"/>
    <cellStyle name="Heading 2 2 2 3" xfId="1450"/>
    <cellStyle name="Heading 2 2 2 3 2" xfId="1451"/>
    <cellStyle name="Heading 2 2 2 3 2 2" xfId="1452"/>
    <cellStyle name="Heading 2 2 2 3 2 2 2" xfId="1453"/>
    <cellStyle name="Heading 2 2 2 3 3" xfId="1454"/>
    <cellStyle name="Heading 2 2 2 3 3 2" xfId="1455"/>
    <cellStyle name="Heading 2 2 2 4" xfId="1456"/>
    <cellStyle name="Heading 2 2 2 4 2" xfId="1457"/>
    <cellStyle name="Heading 2 2 2 4 2 2" xfId="1458"/>
    <cellStyle name="Heading 2 2 2 4 2 2 2" xfId="1459"/>
    <cellStyle name="Heading 2 2 2 4 3" xfId="1460"/>
    <cellStyle name="Heading 2 2 2 4 3 2" xfId="1461"/>
    <cellStyle name="Heading 2 2 3" xfId="1462"/>
    <cellStyle name="Heading 2 2 3 2" xfId="1463"/>
    <cellStyle name="Heading 2 2 3 2 2" xfId="1464"/>
    <cellStyle name="Heading 2 2 3 2 2 2" xfId="1465"/>
    <cellStyle name="Heading 2 2 3 3" xfId="1466"/>
    <cellStyle name="Heading 2 2 3 3 2" xfId="1467"/>
    <cellStyle name="Heading 2 2 4" xfId="1468"/>
    <cellStyle name="Heading 2 2 4 2" xfId="1469"/>
    <cellStyle name="Heading 2 2 4 2 2" xfId="1470"/>
    <cellStyle name="Heading 2 2 4 2 2 2" xfId="1471"/>
    <cellStyle name="Heading 2 2 4 3" xfId="1472"/>
    <cellStyle name="Heading 2 2 4 3 2" xfId="1473"/>
    <cellStyle name="Heading 2 2 5" xfId="1474"/>
    <cellStyle name="Heading 2 2 5 2" xfId="1475"/>
    <cellStyle name="Heading 2 2 5 2 2" xfId="1476"/>
    <cellStyle name="Heading 2 2 5 2 2 2" xfId="1477"/>
    <cellStyle name="Heading 2 2 5 3" xfId="1478"/>
    <cellStyle name="Heading 2 2 5 3 2" xfId="1479"/>
    <cellStyle name="Heading 3 2" xfId="1480"/>
    <cellStyle name="Heading 4 2" xfId="1481"/>
    <cellStyle name="imf-one decimal" xfId="1482"/>
    <cellStyle name="imf-zero decimal" xfId="1483"/>
    <cellStyle name="Input 2" xfId="1484"/>
    <cellStyle name="Input 2 2" xfId="1485"/>
    <cellStyle name="Input 2 2 2" xfId="1486"/>
    <cellStyle name="Input 2 2 2 2" xfId="4185"/>
    <cellStyle name="Input 2 2 3" xfId="4167"/>
    <cellStyle name="Input 2 3" xfId="1487"/>
    <cellStyle name="Input 2 3 2" xfId="1488"/>
    <cellStyle name="Input 2 3 2 2" xfId="4186"/>
    <cellStyle name="Input 2 3 3" xfId="4168"/>
    <cellStyle name="Input 2 4" xfId="1489"/>
    <cellStyle name="Input 2 4 2" xfId="4178"/>
    <cellStyle name="Input 2 5" xfId="4160"/>
    <cellStyle name="Linked Cell 2" xfId="1490"/>
    <cellStyle name="Neutral 2" xfId="1491"/>
    <cellStyle name="Normal" xfId="0" builtinId="0"/>
    <cellStyle name="Normal 10" xfId="1492"/>
    <cellStyle name="Normal 10 2" xfId="1493"/>
    <cellStyle name="Normal 10 2 2" xfId="1494"/>
    <cellStyle name="Normal 10 2 2 2" xfId="1495"/>
    <cellStyle name="Normal 10 2 2 3" xfId="1496"/>
    <cellStyle name="Normal 10 2 3" xfId="1497"/>
    <cellStyle name="Normal 10 2 4" xfId="1498"/>
    <cellStyle name="Normal 10 3" xfId="1499"/>
    <cellStyle name="Normal 10 3 2" xfId="1500"/>
    <cellStyle name="Normal 10 3 2 2" xfId="1501"/>
    <cellStyle name="Normal 10 3 2 3" xfId="1502"/>
    <cellStyle name="Normal 10 3 3" xfId="1503"/>
    <cellStyle name="Normal 10 3 4" xfId="1504"/>
    <cellStyle name="Normal 10 4" xfId="1505"/>
    <cellStyle name="Normal 10 4 2" xfId="1506"/>
    <cellStyle name="Normal 10 4 3" xfId="1507"/>
    <cellStyle name="Normal 10 5" xfId="1508"/>
    <cellStyle name="Normal 10 6" xfId="1509"/>
    <cellStyle name="Normal 11" xfId="1510"/>
    <cellStyle name="Normal 11 2" xfId="1511"/>
    <cellStyle name="Normal 11 2 2" xfId="1512"/>
    <cellStyle name="Normal 11 2 2 2" xfId="1513"/>
    <cellStyle name="Normal 11 2 2 3" xfId="1514"/>
    <cellStyle name="Normal 11 2 3" xfId="1515"/>
    <cellStyle name="Normal 11 2 4" xfId="1516"/>
    <cellStyle name="Normal 11 3" xfId="1517"/>
    <cellStyle name="Normal 11 3 2" xfId="1518"/>
    <cellStyle name="Normal 11 3 2 2" xfId="1519"/>
    <cellStyle name="Normal 11 3 2 3" xfId="1520"/>
    <cellStyle name="Normal 11 3 3" xfId="1521"/>
    <cellStyle name="Normal 11 3 4" xfId="1522"/>
    <cellStyle name="Normal 11 4" xfId="1523"/>
    <cellStyle name="Normal 11 4 2" xfId="1524"/>
    <cellStyle name="Normal 11 4 3" xfId="1525"/>
    <cellStyle name="Normal 11 5" xfId="1526"/>
    <cellStyle name="Normal 11 6" xfId="1527"/>
    <cellStyle name="Normal 12" xfId="1528"/>
    <cellStyle name="Normal 12 2" xfId="1529"/>
    <cellStyle name="Normal 12 2 2" xfId="1530"/>
    <cellStyle name="Normal 12 2 2 2" xfId="1531"/>
    <cellStyle name="Normal 12 2 2 3" xfId="1532"/>
    <cellStyle name="Normal 12 2 3" xfId="1533"/>
    <cellStyle name="Normal 12 2 4" xfId="1534"/>
    <cellStyle name="Normal 12 3" xfId="1535"/>
    <cellStyle name="Normal 12 3 2" xfId="1536"/>
    <cellStyle name="Normal 12 3 2 2" xfId="1537"/>
    <cellStyle name="Normal 12 3 2 3" xfId="1538"/>
    <cellStyle name="Normal 12 3 3" xfId="1539"/>
    <cellStyle name="Normal 12 3 4" xfId="1540"/>
    <cellStyle name="Normal 12 4" xfId="1541"/>
    <cellStyle name="Normal 12 4 2" xfId="1542"/>
    <cellStyle name="Normal 12 4 3" xfId="1543"/>
    <cellStyle name="Normal 12 5" xfId="1544"/>
    <cellStyle name="Normal 12 6" xfId="1545"/>
    <cellStyle name="Normal 13" xfId="1546"/>
    <cellStyle name="Normal 13 2" xfId="1547"/>
    <cellStyle name="Normal 13 2 2" xfId="1548"/>
    <cellStyle name="Normal 13 2 2 2" xfId="1549"/>
    <cellStyle name="Normal 13 2 2 3" xfId="1550"/>
    <cellStyle name="Normal 13 2 3" xfId="1551"/>
    <cellStyle name="Normal 13 2 4" xfId="1552"/>
    <cellStyle name="Normal 13 3" xfId="1553"/>
    <cellStyle name="Normal 13 3 2" xfId="1554"/>
    <cellStyle name="Normal 13 3 2 2" xfId="1555"/>
    <cellStyle name="Normal 13 3 2 3" xfId="1556"/>
    <cellStyle name="Normal 13 3 3" xfId="1557"/>
    <cellStyle name="Normal 13 3 4" xfId="1558"/>
    <cellStyle name="Normal 13 4" xfId="1559"/>
    <cellStyle name="Normal 13 4 2" xfId="1560"/>
    <cellStyle name="Normal 13 4 3" xfId="1561"/>
    <cellStyle name="Normal 13 5" xfId="1562"/>
    <cellStyle name="Normal 13 6" xfId="1563"/>
    <cellStyle name="Normal 14" xfId="1564"/>
    <cellStyle name="Normal 14 2" xfId="1565"/>
    <cellStyle name="Normal 14 2 2" xfId="1566"/>
    <cellStyle name="Normal 14 2 2 2" xfId="1567"/>
    <cellStyle name="Normal 14 2 2 3" xfId="1568"/>
    <cellStyle name="Normal 14 2 3" xfId="1569"/>
    <cellStyle name="Normal 14 2 4" xfId="1570"/>
    <cellStyle name="Normal 14 3" xfId="1571"/>
    <cellStyle name="Normal 14 3 2" xfId="1572"/>
    <cellStyle name="Normal 14 3 2 2" xfId="1573"/>
    <cellStyle name="Normal 14 3 2 3" xfId="1574"/>
    <cellStyle name="Normal 14 3 3" xfId="1575"/>
    <cellStyle name="Normal 14 3 4" xfId="1576"/>
    <cellStyle name="Normal 14 4" xfId="1577"/>
    <cellStyle name="Normal 14 4 2" xfId="1578"/>
    <cellStyle name="Normal 14 4 3" xfId="1579"/>
    <cellStyle name="Normal 14 5" xfId="1580"/>
    <cellStyle name="Normal 14 6" xfId="1581"/>
    <cellStyle name="Normal 15" xfId="1582"/>
    <cellStyle name="Normal 15 2" xfId="3"/>
    <cellStyle name="Normal 15 3" xfId="1583"/>
    <cellStyle name="Normal 16" xfId="1584"/>
    <cellStyle name="Normal 16 2" xfId="1585"/>
    <cellStyle name="Normal 16 2 2" xfId="1586"/>
    <cellStyle name="Normal 16 2 3" xfId="1587"/>
    <cellStyle name="Normal 16 3" xfId="1588"/>
    <cellStyle name="Normal 16 4" xfId="1589"/>
    <cellStyle name="Normal 17" xfId="1590"/>
    <cellStyle name="Normal 17 2" xfId="1591"/>
    <cellStyle name="Normal 17 2 2" xfId="1592"/>
    <cellStyle name="Normal 17 2 3" xfId="1593"/>
    <cellStyle name="Normal 17 3" xfId="1594"/>
    <cellStyle name="Normal 17 4" xfId="1595"/>
    <cellStyle name="Normal 18" xfId="1596"/>
    <cellStyle name="Normal 18 2" xfId="1597"/>
    <cellStyle name="Normal 18 2 2" xfId="1598"/>
    <cellStyle name="Normal 18 2 3" xfId="1599"/>
    <cellStyle name="Normal 18 3" xfId="1600"/>
    <cellStyle name="Normal 18 4" xfId="1601"/>
    <cellStyle name="Normal 19" xfId="1602"/>
    <cellStyle name="Normal 19 2" xfId="1603"/>
    <cellStyle name="Normal 19 3" xfId="1604"/>
    <cellStyle name="Normal 2" xfId="9"/>
    <cellStyle name="Normal 2 2" xfId="11"/>
    <cellStyle name="Normal 2 2 2" xfId="4158"/>
    <cellStyle name="Normal 2 3" xfId="1605"/>
    <cellStyle name="Normal 2 4" xfId="1606"/>
    <cellStyle name="Normal 2 4 10" xfId="1607"/>
    <cellStyle name="Normal 2 4 10 2" xfId="1608"/>
    <cellStyle name="Normal 2 4 10 2 2" xfId="1609"/>
    <cellStyle name="Normal 2 4 10 2 2 2" xfId="1610"/>
    <cellStyle name="Normal 2 4 10 2 2 2 2" xfId="1611"/>
    <cellStyle name="Normal 2 4 10 2 2 2 3" xfId="1612"/>
    <cellStyle name="Normal 2 4 10 2 2 3" xfId="1613"/>
    <cellStyle name="Normal 2 4 10 2 2 4" xfId="1614"/>
    <cellStyle name="Normal 2 4 10 2 3" xfId="1615"/>
    <cellStyle name="Normal 2 4 10 2 3 2" xfId="1616"/>
    <cellStyle name="Normal 2 4 10 2 3 3" xfId="1617"/>
    <cellStyle name="Normal 2 4 10 2 4" xfId="1618"/>
    <cellStyle name="Normal 2 4 10 2 5" xfId="1619"/>
    <cellStyle name="Normal 2 4 10 3" xfId="1620"/>
    <cellStyle name="Normal 2 4 10 3 2" xfId="1621"/>
    <cellStyle name="Normal 2 4 10 3 2 2" xfId="1622"/>
    <cellStyle name="Normal 2 4 10 3 2 2 2" xfId="1623"/>
    <cellStyle name="Normal 2 4 10 3 2 2 3" xfId="1624"/>
    <cellStyle name="Normal 2 4 10 3 2 3" xfId="1625"/>
    <cellStyle name="Normal 2 4 10 3 2 4" xfId="1626"/>
    <cellStyle name="Normal 2 4 10 3 3" xfId="1627"/>
    <cellStyle name="Normal 2 4 10 3 3 2" xfId="1628"/>
    <cellStyle name="Normal 2 4 10 3 3 3" xfId="1629"/>
    <cellStyle name="Normal 2 4 10 3 4" xfId="1630"/>
    <cellStyle name="Normal 2 4 10 3 5" xfId="1631"/>
    <cellStyle name="Normal 2 4 10 4" xfId="1632"/>
    <cellStyle name="Normal 2 4 10 4 2" xfId="1633"/>
    <cellStyle name="Normal 2 4 10 4 2 2" xfId="1634"/>
    <cellStyle name="Normal 2 4 10 4 2 3" xfId="1635"/>
    <cellStyle name="Normal 2 4 10 4 3" xfId="1636"/>
    <cellStyle name="Normal 2 4 10 4 4" xfId="1637"/>
    <cellStyle name="Normal 2 4 10 5" xfId="1638"/>
    <cellStyle name="Normal 2 4 10 5 2" xfId="1639"/>
    <cellStyle name="Normal 2 4 10 5 3" xfId="1640"/>
    <cellStyle name="Normal 2 4 10 6" xfId="1641"/>
    <cellStyle name="Normal 2 4 10 7" xfId="1642"/>
    <cellStyle name="Normal 2 4 11" xfId="1643"/>
    <cellStyle name="Normal 2 4 11 2" xfId="1644"/>
    <cellStyle name="Normal 2 4 11 2 2" xfId="1645"/>
    <cellStyle name="Normal 2 4 11 2 2 2" xfId="1646"/>
    <cellStyle name="Normal 2 4 11 2 2 3" xfId="1647"/>
    <cellStyle name="Normal 2 4 11 2 3" xfId="1648"/>
    <cellStyle name="Normal 2 4 11 2 4" xfId="1649"/>
    <cellStyle name="Normal 2 4 11 3" xfId="1650"/>
    <cellStyle name="Normal 2 4 11 3 2" xfId="1651"/>
    <cellStyle name="Normal 2 4 11 3 3" xfId="1652"/>
    <cellStyle name="Normal 2 4 11 4" xfId="1653"/>
    <cellStyle name="Normal 2 4 11 5" xfId="1654"/>
    <cellStyle name="Normal 2 4 12" xfId="1655"/>
    <cellStyle name="Normal 2 4 12 2" xfId="1656"/>
    <cellStyle name="Normal 2 4 12 2 2" xfId="1657"/>
    <cellStyle name="Normal 2 4 12 2 2 2" xfId="1658"/>
    <cellStyle name="Normal 2 4 12 2 2 3" xfId="1659"/>
    <cellStyle name="Normal 2 4 12 2 3" xfId="1660"/>
    <cellStyle name="Normal 2 4 12 2 4" xfId="1661"/>
    <cellStyle name="Normal 2 4 12 3" xfId="1662"/>
    <cellStyle name="Normal 2 4 12 3 2" xfId="1663"/>
    <cellStyle name="Normal 2 4 12 3 3" xfId="1664"/>
    <cellStyle name="Normal 2 4 12 4" xfId="1665"/>
    <cellStyle name="Normal 2 4 12 5" xfId="1666"/>
    <cellStyle name="Normal 2 4 13" xfId="1667"/>
    <cellStyle name="Normal 2 4 13 2" xfId="1668"/>
    <cellStyle name="Normal 2 4 13 2 2" xfId="1669"/>
    <cellStyle name="Normal 2 4 13 2 2 2" xfId="1670"/>
    <cellStyle name="Normal 2 4 13 2 2 3" xfId="1671"/>
    <cellStyle name="Normal 2 4 13 2 3" xfId="1672"/>
    <cellStyle name="Normal 2 4 13 2 4" xfId="1673"/>
    <cellStyle name="Normal 2 4 13 3" xfId="1674"/>
    <cellStyle name="Normal 2 4 13 3 2" xfId="1675"/>
    <cellStyle name="Normal 2 4 13 3 3" xfId="1676"/>
    <cellStyle name="Normal 2 4 13 4" xfId="1677"/>
    <cellStyle name="Normal 2 4 13 5" xfId="1678"/>
    <cellStyle name="Normal 2 4 14" xfId="1679"/>
    <cellStyle name="Normal 2 4 14 2" xfId="1680"/>
    <cellStyle name="Normal 2 4 14 2 2" xfId="1681"/>
    <cellStyle name="Normal 2 4 14 2 2 2" xfId="1682"/>
    <cellStyle name="Normal 2 4 14 2 2 3" xfId="1683"/>
    <cellStyle name="Normal 2 4 14 2 3" xfId="1684"/>
    <cellStyle name="Normal 2 4 14 2 4" xfId="1685"/>
    <cellStyle name="Normal 2 4 14 3" xfId="1686"/>
    <cellStyle name="Normal 2 4 14 3 2" xfId="1687"/>
    <cellStyle name="Normal 2 4 14 3 3" xfId="1688"/>
    <cellStyle name="Normal 2 4 14 4" xfId="1689"/>
    <cellStyle name="Normal 2 4 14 5" xfId="1690"/>
    <cellStyle name="Normal 2 4 15" xfId="1691"/>
    <cellStyle name="Normal 2 4 15 2" xfId="1692"/>
    <cellStyle name="Normal 2 4 15 2 2" xfId="1693"/>
    <cellStyle name="Normal 2 4 15 2 2 2" xfId="1694"/>
    <cellStyle name="Normal 2 4 15 2 2 3" xfId="1695"/>
    <cellStyle name="Normal 2 4 15 2 3" xfId="1696"/>
    <cellStyle name="Normal 2 4 15 2 4" xfId="1697"/>
    <cellStyle name="Normal 2 4 15 3" xfId="1698"/>
    <cellStyle name="Normal 2 4 15 3 2" xfId="1699"/>
    <cellStyle name="Normal 2 4 15 3 3" xfId="1700"/>
    <cellStyle name="Normal 2 4 15 4" xfId="1701"/>
    <cellStyle name="Normal 2 4 15 5" xfId="1702"/>
    <cellStyle name="Normal 2 4 16" xfId="1703"/>
    <cellStyle name="Normal 2 4 16 2" xfId="1704"/>
    <cellStyle name="Normal 2 4 16 2 2" xfId="1705"/>
    <cellStyle name="Normal 2 4 16 2 3" xfId="1706"/>
    <cellStyle name="Normal 2 4 16 3" xfId="1707"/>
    <cellStyle name="Normal 2 4 16 4" xfId="1708"/>
    <cellStyle name="Normal 2 4 17" xfId="1709"/>
    <cellStyle name="Normal 2 4 17 2" xfId="1710"/>
    <cellStyle name="Normal 2 4 17 3" xfId="1711"/>
    <cellStyle name="Normal 2 4 18" xfId="1712"/>
    <cellStyle name="Normal 2 4 18 2" xfId="1713"/>
    <cellStyle name="Normal 2 4 19" xfId="1714"/>
    <cellStyle name="Normal 2 4 2" xfId="1715"/>
    <cellStyle name="Normal 2 4 2 10" xfId="1716"/>
    <cellStyle name="Normal 2 4 2 2" xfId="1717"/>
    <cellStyle name="Normal 2 4 2 2 2" xfId="1718"/>
    <cellStyle name="Normal 2 4 2 2 2 2" xfId="1719"/>
    <cellStyle name="Normal 2 4 2 2 2 2 2" xfId="1720"/>
    <cellStyle name="Normal 2 4 2 2 2 2 2 2" xfId="1721"/>
    <cellStyle name="Normal 2 4 2 2 2 2 2 2 2" xfId="1722"/>
    <cellStyle name="Normal 2 4 2 2 2 2 2 2 3" xfId="1723"/>
    <cellStyle name="Normal 2 4 2 2 2 2 2 3" xfId="1724"/>
    <cellStyle name="Normal 2 4 2 2 2 2 2 4" xfId="1725"/>
    <cellStyle name="Normal 2 4 2 2 2 2 3" xfId="1726"/>
    <cellStyle name="Normal 2 4 2 2 2 2 3 2" xfId="1727"/>
    <cellStyle name="Normal 2 4 2 2 2 2 3 3" xfId="1728"/>
    <cellStyle name="Normal 2 4 2 2 2 2 4" xfId="1729"/>
    <cellStyle name="Normal 2 4 2 2 2 2 5" xfId="1730"/>
    <cellStyle name="Normal 2 4 2 2 2 3" xfId="1731"/>
    <cellStyle name="Normal 2 4 2 2 2 3 2" xfId="1732"/>
    <cellStyle name="Normal 2 4 2 2 2 3 2 2" xfId="1733"/>
    <cellStyle name="Normal 2 4 2 2 2 3 2 2 2" xfId="1734"/>
    <cellStyle name="Normal 2 4 2 2 2 3 2 2 3" xfId="1735"/>
    <cellStyle name="Normal 2 4 2 2 2 3 2 3" xfId="1736"/>
    <cellStyle name="Normal 2 4 2 2 2 3 2 4" xfId="1737"/>
    <cellStyle name="Normal 2 4 2 2 2 3 3" xfId="1738"/>
    <cellStyle name="Normal 2 4 2 2 2 3 3 2" xfId="1739"/>
    <cellStyle name="Normal 2 4 2 2 2 3 3 3" xfId="1740"/>
    <cellStyle name="Normal 2 4 2 2 2 3 4" xfId="1741"/>
    <cellStyle name="Normal 2 4 2 2 2 3 5" xfId="1742"/>
    <cellStyle name="Normal 2 4 2 2 2 4" xfId="1743"/>
    <cellStyle name="Normal 2 4 2 2 2 4 2" xfId="1744"/>
    <cellStyle name="Normal 2 4 2 2 2 4 2 2" xfId="1745"/>
    <cellStyle name="Normal 2 4 2 2 2 4 2 3" xfId="1746"/>
    <cellStyle name="Normal 2 4 2 2 2 4 3" xfId="1747"/>
    <cellStyle name="Normal 2 4 2 2 2 4 4" xfId="1748"/>
    <cellStyle name="Normal 2 4 2 2 2 5" xfId="1749"/>
    <cellStyle name="Normal 2 4 2 2 2 5 2" xfId="1750"/>
    <cellStyle name="Normal 2 4 2 2 2 5 3" xfId="1751"/>
    <cellStyle name="Normal 2 4 2 2 2 6" xfId="1752"/>
    <cellStyle name="Normal 2 4 2 2 2 7" xfId="1753"/>
    <cellStyle name="Normal 2 4 2 2 3" xfId="1754"/>
    <cellStyle name="Normal 2 4 2 2 3 2" xfId="1755"/>
    <cellStyle name="Normal 2 4 2 2 3 2 2" xfId="1756"/>
    <cellStyle name="Normal 2 4 2 2 3 2 2 2" xfId="1757"/>
    <cellStyle name="Normal 2 4 2 2 3 2 2 2 2" xfId="1758"/>
    <cellStyle name="Normal 2 4 2 2 3 2 2 2 3" xfId="1759"/>
    <cellStyle name="Normal 2 4 2 2 3 2 2 3" xfId="1760"/>
    <cellStyle name="Normal 2 4 2 2 3 2 2 4" xfId="1761"/>
    <cellStyle name="Normal 2 4 2 2 3 2 3" xfId="1762"/>
    <cellStyle name="Normal 2 4 2 2 3 2 3 2" xfId="1763"/>
    <cellStyle name="Normal 2 4 2 2 3 2 3 3" xfId="1764"/>
    <cellStyle name="Normal 2 4 2 2 3 2 4" xfId="1765"/>
    <cellStyle name="Normal 2 4 2 2 3 2 5" xfId="1766"/>
    <cellStyle name="Normal 2 4 2 2 3 3" xfId="1767"/>
    <cellStyle name="Normal 2 4 2 2 3 3 2" xfId="1768"/>
    <cellStyle name="Normal 2 4 2 2 3 3 2 2" xfId="1769"/>
    <cellStyle name="Normal 2 4 2 2 3 3 2 2 2" xfId="1770"/>
    <cellStyle name="Normal 2 4 2 2 3 3 2 2 3" xfId="1771"/>
    <cellStyle name="Normal 2 4 2 2 3 3 2 3" xfId="1772"/>
    <cellStyle name="Normal 2 4 2 2 3 3 2 4" xfId="1773"/>
    <cellStyle name="Normal 2 4 2 2 3 3 3" xfId="1774"/>
    <cellStyle name="Normal 2 4 2 2 3 3 3 2" xfId="1775"/>
    <cellStyle name="Normal 2 4 2 2 3 3 3 3" xfId="1776"/>
    <cellStyle name="Normal 2 4 2 2 3 3 4" xfId="1777"/>
    <cellStyle name="Normal 2 4 2 2 3 3 5" xfId="1778"/>
    <cellStyle name="Normal 2 4 2 2 3 4" xfId="1779"/>
    <cellStyle name="Normal 2 4 2 2 3 4 2" xfId="1780"/>
    <cellStyle name="Normal 2 4 2 2 3 4 2 2" xfId="1781"/>
    <cellStyle name="Normal 2 4 2 2 3 4 2 3" xfId="1782"/>
    <cellStyle name="Normal 2 4 2 2 3 4 3" xfId="1783"/>
    <cellStyle name="Normal 2 4 2 2 3 4 4" xfId="1784"/>
    <cellStyle name="Normal 2 4 2 2 3 5" xfId="1785"/>
    <cellStyle name="Normal 2 4 2 2 3 5 2" xfId="1786"/>
    <cellStyle name="Normal 2 4 2 2 3 5 3" xfId="1787"/>
    <cellStyle name="Normal 2 4 2 2 3 6" xfId="1788"/>
    <cellStyle name="Normal 2 4 2 2 3 7" xfId="1789"/>
    <cellStyle name="Normal 2 4 2 2 4" xfId="1790"/>
    <cellStyle name="Normal 2 4 2 2 4 2" xfId="1791"/>
    <cellStyle name="Normal 2 4 2 2 4 2 2" xfId="1792"/>
    <cellStyle name="Normal 2 4 2 2 4 2 2 2" xfId="1793"/>
    <cellStyle name="Normal 2 4 2 2 4 2 2 3" xfId="1794"/>
    <cellStyle name="Normal 2 4 2 2 4 2 3" xfId="1795"/>
    <cellStyle name="Normal 2 4 2 2 4 2 4" xfId="1796"/>
    <cellStyle name="Normal 2 4 2 2 4 3" xfId="1797"/>
    <cellStyle name="Normal 2 4 2 2 4 3 2" xfId="1798"/>
    <cellStyle name="Normal 2 4 2 2 4 3 3" xfId="1799"/>
    <cellStyle name="Normal 2 4 2 2 4 4" xfId="1800"/>
    <cellStyle name="Normal 2 4 2 2 4 5" xfId="1801"/>
    <cellStyle name="Normal 2 4 2 2 5" xfId="1802"/>
    <cellStyle name="Normal 2 4 2 2 5 2" xfId="1803"/>
    <cellStyle name="Normal 2 4 2 2 5 2 2" xfId="1804"/>
    <cellStyle name="Normal 2 4 2 2 5 2 2 2" xfId="1805"/>
    <cellStyle name="Normal 2 4 2 2 5 2 2 3" xfId="1806"/>
    <cellStyle name="Normal 2 4 2 2 5 2 3" xfId="1807"/>
    <cellStyle name="Normal 2 4 2 2 5 2 4" xfId="1808"/>
    <cellStyle name="Normal 2 4 2 2 5 3" xfId="1809"/>
    <cellStyle name="Normal 2 4 2 2 5 3 2" xfId="1810"/>
    <cellStyle name="Normal 2 4 2 2 5 3 3" xfId="1811"/>
    <cellStyle name="Normal 2 4 2 2 5 4" xfId="1812"/>
    <cellStyle name="Normal 2 4 2 2 5 5" xfId="1813"/>
    <cellStyle name="Normal 2 4 2 2 6" xfId="1814"/>
    <cellStyle name="Normal 2 4 2 2 6 2" xfId="1815"/>
    <cellStyle name="Normal 2 4 2 2 6 2 2" xfId="1816"/>
    <cellStyle name="Normal 2 4 2 2 6 2 3" xfId="1817"/>
    <cellStyle name="Normal 2 4 2 2 6 3" xfId="1818"/>
    <cellStyle name="Normal 2 4 2 2 6 4" xfId="1819"/>
    <cellStyle name="Normal 2 4 2 2 7" xfId="1820"/>
    <cellStyle name="Normal 2 4 2 2 7 2" xfId="1821"/>
    <cellStyle name="Normal 2 4 2 2 7 3" xfId="1822"/>
    <cellStyle name="Normal 2 4 2 2 8" xfId="1823"/>
    <cellStyle name="Normal 2 4 2 2 9" xfId="1824"/>
    <cellStyle name="Normal 2 4 2 3" xfId="1825"/>
    <cellStyle name="Normal 2 4 2 3 2" xfId="1826"/>
    <cellStyle name="Normal 2 4 2 3 2 2" xfId="1827"/>
    <cellStyle name="Normal 2 4 2 3 2 2 2" xfId="1828"/>
    <cellStyle name="Normal 2 4 2 3 2 2 2 2" xfId="1829"/>
    <cellStyle name="Normal 2 4 2 3 2 2 2 3" xfId="1830"/>
    <cellStyle name="Normal 2 4 2 3 2 2 3" xfId="1831"/>
    <cellStyle name="Normal 2 4 2 3 2 2 4" xfId="1832"/>
    <cellStyle name="Normal 2 4 2 3 2 3" xfId="1833"/>
    <cellStyle name="Normal 2 4 2 3 2 3 2" xfId="1834"/>
    <cellStyle name="Normal 2 4 2 3 2 3 3" xfId="1835"/>
    <cellStyle name="Normal 2 4 2 3 2 4" xfId="1836"/>
    <cellStyle name="Normal 2 4 2 3 2 5" xfId="1837"/>
    <cellStyle name="Normal 2 4 2 3 3" xfId="1838"/>
    <cellStyle name="Normal 2 4 2 3 3 2" xfId="1839"/>
    <cellStyle name="Normal 2 4 2 3 3 2 2" xfId="1840"/>
    <cellStyle name="Normal 2 4 2 3 3 2 2 2" xfId="1841"/>
    <cellStyle name="Normal 2 4 2 3 3 2 2 3" xfId="1842"/>
    <cellStyle name="Normal 2 4 2 3 3 2 3" xfId="1843"/>
    <cellStyle name="Normal 2 4 2 3 3 2 4" xfId="1844"/>
    <cellStyle name="Normal 2 4 2 3 3 3" xfId="1845"/>
    <cellStyle name="Normal 2 4 2 3 3 3 2" xfId="1846"/>
    <cellStyle name="Normal 2 4 2 3 3 3 3" xfId="1847"/>
    <cellStyle name="Normal 2 4 2 3 3 4" xfId="1848"/>
    <cellStyle name="Normal 2 4 2 3 3 5" xfId="1849"/>
    <cellStyle name="Normal 2 4 2 3 4" xfId="1850"/>
    <cellStyle name="Normal 2 4 2 3 4 2" xfId="1851"/>
    <cellStyle name="Normal 2 4 2 3 4 2 2" xfId="1852"/>
    <cellStyle name="Normal 2 4 2 3 4 2 3" xfId="1853"/>
    <cellStyle name="Normal 2 4 2 3 4 3" xfId="1854"/>
    <cellStyle name="Normal 2 4 2 3 4 4" xfId="1855"/>
    <cellStyle name="Normal 2 4 2 3 5" xfId="1856"/>
    <cellStyle name="Normal 2 4 2 3 5 2" xfId="1857"/>
    <cellStyle name="Normal 2 4 2 3 5 3" xfId="1858"/>
    <cellStyle name="Normal 2 4 2 3 6" xfId="1859"/>
    <cellStyle name="Normal 2 4 2 3 7" xfId="1860"/>
    <cellStyle name="Normal 2 4 2 4" xfId="1861"/>
    <cellStyle name="Normal 2 4 2 4 2" xfId="1862"/>
    <cellStyle name="Normal 2 4 2 4 2 2" xfId="1863"/>
    <cellStyle name="Normal 2 4 2 4 2 2 2" xfId="1864"/>
    <cellStyle name="Normal 2 4 2 4 2 2 2 2" xfId="1865"/>
    <cellStyle name="Normal 2 4 2 4 2 2 2 3" xfId="1866"/>
    <cellStyle name="Normal 2 4 2 4 2 2 3" xfId="1867"/>
    <cellStyle name="Normal 2 4 2 4 2 2 4" xfId="1868"/>
    <cellStyle name="Normal 2 4 2 4 2 3" xfId="1869"/>
    <cellStyle name="Normal 2 4 2 4 2 3 2" xfId="1870"/>
    <cellStyle name="Normal 2 4 2 4 2 3 3" xfId="1871"/>
    <cellStyle name="Normal 2 4 2 4 2 4" xfId="1872"/>
    <cellStyle name="Normal 2 4 2 4 2 5" xfId="1873"/>
    <cellStyle name="Normal 2 4 2 4 3" xfId="1874"/>
    <cellStyle name="Normal 2 4 2 4 3 2" xfId="1875"/>
    <cellStyle name="Normal 2 4 2 4 3 2 2" xfId="1876"/>
    <cellStyle name="Normal 2 4 2 4 3 2 2 2" xfId="1877"/>
    <cellStyle name="Normal 2 4 2 4 3 2 2 3" xfId="1878"/>
    <cellStyle name="Normal 2 4 2 4 3 2 3" xfId="1879"/>
    <cellStyle name="Normal 2 4 2 4 3 2 4" xfId="1880"/>
    <cellStyle name="Normal 2 4 2 4 3 3" xfId="1881"/>
    <cellStyle name="Normal 2 4 2 4 3 3 2" xfId="1882"/>
    <cellStyle name="Normal 2 4 2 4 3 3 3" xfId="1883"/>
    <cellStyle name="Normal 2 4 2 4 3 4" xfId="1884"/>
    <cellStyle name="Normal 2 4 2 4 3 5" xfId="1885"/>
    <cellStyle name="Normal 2 4 2 4 4" xfId="1886"/>
    <cellStyle name="Normal 2 4 2 4 4 2" xfId="1887"/>
    <cellStyle name="Normal 2 4 2 4 4 2 2" xfId="1888"/>
    <cellStyle name="Normal 2 4 2 4 4 2 3" xfId="1889"/>
    <cellStyle name="Normal 2 4 2 4 4 3" xfId="1890"/>
    <cellStyle name="Normal 2 4 2 4 4 4" xfId="1891"/>
    <cellStyle name="Normal 2 4 2 4 5" xfId="1892"/>
    <cellStyle name="Normal 2 4 2 4 5 2" xfId="1893"/>
    <cellStyle name="Normal 2 4 2 4 5 3" xfId="1894"/>
    <cellStyle name="Normal 2 4 2 4 6" xfId="1895"/>
    <cellStyle name="Normal 2 4 2 4 7" xfId="1896"/>
    <cellStyle name="Normal 2 4 2 5" xfId="1897"/>
    <cellStyle name="Normal 2 4 2 5 2" xfId="1898"/>
    <cellStyle name="Normal 2 4 2 5 2 2" xfId="1899"/>
    <cellStyle name="Normal 2 4 2 5 2 2 2" xfId="1900"/>
    <cellStyle name="Normal 2 4 2 5 2 2 3" xfId="1901"/>
    <cellStyle name="Normal 2 4 2 5 2 3" xfId="1902"/>
    <cellStyle name="Normal 2 4 2 5 2 4" xfId="1903"/>
    <cellStyle name="Normal 2 4 2 5 3" xfId="1904"/>
    <cellStyle name="Normal 2 4 2 5 3 2" xfId="1905"/>
    <cellStyle name="Normal 2 4 2 5 3 3" xfId="1906"/>
    <cellStyle name="Normal 2 4 2 5 4" xfId="1907"/>
    <cellStyle name="Normal 2 4 2 5 5" xfId="1908"/>
    <cellStyle name="Normal 2 4 2 6" xfId="1909"/>
    <cellStyle name="Normal 2 4 2 6 2" xfId="1910"/>
    <cellStyle name="Normal 2 4 2 6 2 2" xfId="1911"/>
    <cellStyle name="Normal 2 4 2 6 2 2 2" xfId="1912"/>
    <cellStyle name="Normal 2 4 2 6 2 2 3" xfId="1913"/>
    <cellStyle name="Normal 2 4 2 6 2 3" xfId="1914"/>
    <cellStyle name="Normal 2 4 2 6 2 4" xfId="1915"/>
    <cellStyle name="Normal 2 4 2 6 3" xfId="1916"/>
    <cellStyle name="Normal 2 4 2 6 3 2" xfId="1917"/>
    <cellStyle name="Normal 2 4 2 6 3 3" xfId="1918"/>
    <cellStyle name="Normal 2 4 2 6 4" xfId="1919"/>
    <cellStyle name="Normal 2 4 2 6 5" xfId="1920"/>
    <cellStyle name="Normal 2 4 2 7" xfId="1921"/>
    <cellStyle name="Normal 2 4 2 7 2" xfId="1922"/>
    <cellStyle name="Normal 2 4 2 7 2 2" xfId="1923"/>
    <cellStyle name="Normal 2 4 2 7 2 3" xfId="1924"/>
    <cellStyle name="Normal 2 4 2 7 3" xfId="1925"/>
    <cellStyle name="Normal 2 4 2 7 4" xfId="1926"/>
    <cellStyle name="Normal 2 4 2 8" xfId="1927"/>
    <cellStyle name="Normal 2 4 2 8 2" xfId="1928"/>
    <cellStyle name="Normal 2 4 2 8 3" xfId="1929"/>
    <cellStyle name="Normal 2 4 2 9" xfId="1930"/>
    <cellStyle name="Normal 2 4 3" xfId="1931"/>
    <cellStyle name="Normal 2 4 3 2" xfId="1932"/>
    <cellStyle name="Normal 2 4 3 2 2" xfId="1933"/>
    <cellStyle name="Normal 2 4 3 2 2 2" xfId="1934"/>
    <cellStyle name="Normal 2 4 3 2 2 2 2" xfId="1935"/>
    <cellStyle name="Normal 2 4 3 2 2 2 2 2" xfId="1936"/>
    <cellStyle name="Normal 2 4 3 2 2 2 2 3" xfId="1937"/>
    <cellStyle name="Normal 2 4 3 2 2 2 3" xfId="1938"/>
    <cellStyle name="Normal 2 4 3 2 2 2 4" xfId="1939"/>
    <cellStyle name="Normal 2 4 3 2 2 3" xfId="1940"/>
    <cellStyle name="Normal 2 4 3 2 2 3 2" xfId="1941"/>
    <cellStyle name="Normal 2 4 3 2 2 3 3" xfId="1942"/>
    <cellStyle name="Normal 2 4 3 2 2 4" xfId="1943"/>
    <cellStyle name="Normal 2 4 3 2 2 5" xfId="1944"/>
    <cellStyle name="Normal 2 4 3 2 3" xfId="1945"/>
    <cellStyle name="Normal 2 4 3 2 3 2" xfId="1946"/>
    <cellStyle name="Normal 2 4 3 2 3 2 2" xfId="1947"/>
    <cellStyle name="Normal 2 4 3 2 3 2 2 2" xfId="1948"/>
    <cellStyle name="Normal 2 4 3 2 3 2 2 3" xfId="1949"/>
    <cellStyle name="Normal 2 4 3 2 3 2 3" xfId="1950"/>
    <cellStyle name="Normal 2 4 3 2 3 2 4" xfId="1951"/>
    <cellStyle name="Normal 2 4 3 2 3 3" xfId="1952"/>
    <cellStyle name="Normal 2 4 3 2 3 3 2" xfId="1953"/>
    <cellStyle name="Normal 2 4 3 2 3 3 3" xfId="1954"/>
    <cellStyle name="Normal 2 4 3 2 3 4" xfId="1955"/>
    <cellStyle name="Normal 2 4 3 2 3 5" xfId="1956"/>
    <cellStyle name="Normal 2 4 3 2 4" xfId="1957"/>
    <cellStyle name="Normal 2 4 3 2 4 2" xfId="1958"/>
    <cellStyle name="Normal 2 4 3 2 4 2 2" xfId="1959"/>
    <cellStyle name="Normal 2 4 3 2 4 2 3" xfId="1960"/>
    <cellStyle name="Normal 2 4 3 2 4 3" xfId="1961"/>
    <cellStyle name="Normal 2 4 3 2 4 4" xfId="1962"/>
    <cellStyle name="Normal 2 4 3 2 5" xfId="1963"/>
    <cellStyle name="Normal 2 4 3 2 5 2" xfId="1964"/>
    <cellStyle name="Normal 2 4 3 2 5 3" xfId="1965"/>
    <cellStyle name="Normal 2 4 3 2 6" xfId="1966"/>
    <cellStyle name="Normal 2 4 3 2 7" xfId="1967"/>
    <cellStyle name="Normal 2 4 3 3" xfId="1968"/>
    <cellStyle name="Normal 2 4 3 3 2" xfId="1969"/>
    <cellStyle name="Normal 2 4 3 3 2 2" xfId="1970"/>
    <cellStyle name="Normal 2 4 3 3 2 2 2" xfId="1971"/>
    <cellStyle name="Normal 2 4 3 3 2 2 2 2" xfId="1972"/>
    <cellStyle name="Normal 2 4 3 3 2 2 2 3" xfId="1973"/>
    <cellStyle name="Normal 2 4 3 3 2 2 3" xfId="1974"/>
    <cellStyle name="Normal 2 4 3 3 2 2 4" xfId="1975"/>
    <cellStyle name="Normal 2 4 3 3 2 3" xfId="1976"/>
    <cellStyle name="Normal 2 4 3 3 2 3 2" xfId="1977"/>
    <cellStyle name="Normal 2 4 3 3 2 3 3" xfId="1978"/>
    <cellStyle name="Normal 2 4 3 3 2 4" xfId="1979"/>
    <cellStyle name="Normal 2 4 3 3 2 5" xfId="1980"/>
    <cellStyle name="Normal 2 4 3 3 3" xfId="1981"/>
    <cellStyle name="Normal 2 4 3 3 3 2" xfId="1982"/>
    <cellStyle name="Normal 2 4 3 3 3 2 2" xfId="1983"/>
    <cellStyle name="Normal 2 4 3 3 3 2 2 2" xfId="1984"/>
    <cellStyle name="Normal 2 4 3 3 3 2 2 3" xfId="1985"/>
    <cellStyle name="Normal 2 4 3 3 3 2 3" xfId="1986"/>
    <cellStyle name="Normal 2 4 3 3 3 2 4" xfId="1987"/>
    <cellStyle name="Normal 2 4 3 3 3 3" xfId="1988"/>
    <cellStyle name="Normal 2 4 3 3 3 3 2" xfId="1989"/>
    <cellStyle name="Normal 2 4 3 3 3 3 3" xfId="1990"/>
    <cellStyle name="Normal 2 4 3 3 3 4" xfId="1991"/>
    <cellStyle name="Normal 2 4 3 3 3 5" xfId="1992"/>
    <cellStyle name="Normal 2 4 3 3 4" xfId="1993"/>
    <cellStyle name="Normal 2 4 3 3 4 2" xfId="1994"/>
    <cellStyle name="Normal 2 4 3 3 4 2 2" xfId="1995"/>
    <cellStyle name="Normal 2 4 3 3 4 2 3" xfId="1996"/>
    <cellStyle name="Normal 2 4 3 3 4 3" xfId="1997"/>
    <cellStyle name="Normal 2 4 3 3 4 4" xfId="1998"/>
    <cellStyle name="Normal 2 4 3 3 5" xfId="1999"/>
    <cellStyle name="Normal 2 4 3 3 5 2" xfId="2000"/>
    <cellStyle name="Normal 2 4 3 3 5 3" xfId="2001"/>
    <cellStyle name="Normal 2 4 3 3 6" xfId="2002"/>
    <cellStyle name="Normal 2 4 3 3 7" xfId="2003"/>
    <cellStyle name="Normal 2 4 3 4" xfId="2004"/>
    <cellStyle name="Normal 2 4 3 4 2" xfId="2005"/>
    <cellStyle name="Normal 2 4 3 4 2 2" xfId="2006"/>
    <cellStyle name="Normal 2 4 3 4 2 2 2" xfId="2007"/>
    <cellStyle name="Normal 2 4 3 4 2 2 3" xfId="2008"/>
    <cellStyle name="Normal 2 4 3 4 2 3" xfId="2009"/>
    <cellStyle name="Normal 2 4 3 4 2 4" xfId="2010"/>
    <cellStyle name="Normal 2 4 3 4 3" xfId="2011"/>
    <cellStyle name="Normal 2 4 3 4 3 2" xfId="2012"/>
    <cellStyle name="Normal 2 4 3 4 3 3" xfId="2013"/>
    <cellStyle name="Normal 2 4 3 4 4" xfId="2014"/>
    <cellStyle name="Normal 2 4 3 4 5" xfId="2015"/>
    <cellStyle name="Normal 2 4 3 5" xfId="2016"/>
    <cellStyle name="Normal 2 4 3 5 2" xfId="2017"/>
    <cellStyle name="Normal 2 4 3 5 2 2" xfId="2018"/>
    <cellStyle name="Normal 2 4 3 5 2 2 2" xfId="2019"/>
    <cellStyle name="Normal 2 4 3 5 2 2 3" xfId="2020"/>
    <cellStyle name="Normal 2 4 3 5 2 3" xfId="2021"/>
    <cellStyle name="Normal 2 4 3 5 2 4" xfId="2022"/>
    <cellStyle name="Normal 2 4 3 5 3" xfId="2023"/>
    <cellStyle name="Normal 2 4 3 5 3 2" xfId="2024"/>
    <cellStyle name="Normal 2 4 3 5 3 3" xfId="2025"/>
    <cellStyle name="Normal 2 4 3 5 4" xfId="2026"/>
    <cellStyle name="Normal 2 4 3 5 5" xfId="2027"/>
    <cellStyle name="Normal 2 4 3 6" xfId="2028"/>
    <cellStyle name="Normal 2 4 3 6 2" xfId="2029"/>
    <cellStyle name="Normal 2 4 3 6 2 2" xfId="2030"/>
    <cellStyle name="Normal 2 4 3 6 2 3" xfId="2031"/>
    <cellStyle name="Normal 2 4 3 6 3" xfId="2032"/>
    <cellStyle name="Normal 2 4 3 6 4" xfId="2033"/>
    <cellStyle name="Normal 2 4 3 7" xfId="2034"/>
    <cellStyle name="Normal 2 4 3 7 2" xfId="2035"/>
    <cellStyle name="Normal 2 4 3 7 3" xfId="2036"/>
    <cellStyle name="Normal 2 4 3 8" xfId="2037"/>
    <cellStyle name="Normal 2 4 3 9" xfId="2038"/>
    <cellStyle name="Normal 2 4 4" xfId="2039"/>
    <cellStyle name="Normal 2 4 4 2" xfId="2040"/>
    <cellStyle name="Normal 2 4 4 2 2" xfId="2041"/>
    <cellStyle name="Normal 2 4 4 2 2 2" xfId="2042"/>
    <cellStyle name="Normal 2 4 4 2 2 2 2" xfId="2043"/>
    <cellStyle name="Normal 2 4 4 2 2 2 2 2" xfId="2044"/>
    <cellStyle name="Normal 2 4 4 2 2 2 2 3" xfId="2045"/>
    <cellStyle name="Normal 2 4 4 2 2 2 3" xfId="2046"/>
    <cellStyle name="Normal 2 4 4 2 2 2 4" xfId="2047"/>
    <cellStyle name="Normal 2 4 4 2 2 3" xfId="2048"/>
    <cellStyle name="Normal 2 4 4 2 2 3 2" xfId="2049"/>
    <cellStyle name="Normal 2 4 4 2 2 3 3" xfId="2050"/>
    <cellStyle name="Normal 2 4 4 2 2 4" xfId="2051"/>
    <cellStyle name="Normal 2 4 4 2 2 5" xfId="2052"/>
    <cellStyle name="Normal 2 4 4 2 3" xfId="2053"/>
    <cellStyle name="Normal 2 4 4 2 3 2" xfId="2054"/>
    <cellStyle name="Normal 2 4 4 2 3 2 2" xfId="2055"/>
    <cellStyle name="Normal 2 4 4 2 3 2 2 2" xfId="2056"/>
    <cellStyle name="Normal 2 4 4 2 3 2 2 3" xfId="2057"/>
    <cellStyle name="Normal 2 4 4 2 3 2 3" xfId="2058"/>
    <cellStyle name="Normal 2 4 4 2 3 2 4" xfId="2059"/>
    <cellStyle name="Normal 2 4 4 2 3 3" xfId="2060"/>
    <cellStyle name="Normal 2 4 4 2 3 3 2" xfId="2061"/>
    <cellStyle name="Normal 2 4 4 2 3 3 3" xfId="2062"/>
    <cellStyle name="Normal 2 4 4 2 3 4" xfId="2063"/>
    <cellStyle name="Normal 2 4 4 2 3 5" xfId="2064"/>
    <cellStyle name="Normal 2 4 4 2 4" xfId="2065"/>
    <cellStyle name="Normal 2 4 4 2 4 2" xfId="2066"/>
    <cellStyle name="Normal 2 4 4 2 4 2 2" xfId="2067"/>
    <cellStyle name="Normal 2 4 4 2 4 2 3" xfId="2068"/>
    <cellStyle name="Normal 2 4 4 2 4 3" xfId="2069"/>
    <cellStyle name="Normal 2 4 4 2 4 4" xfId="2070"/>
    <cellStyle name="Normal 2 4 4 2 5" xfId="2071"/>
    <cellStyle name="Normal 2 4 4 2 5 2" xfId="2072"/>
    <cellStyle name="Normal 2 4 4 2 5 3" xfId="2073"/>
    <cellStyle name="Normal 2 4 4 2 6" xfId="2074"/>
    <cellStyle name="Normal 2 4 4 2 7" xfId="2075"/>
    <cellStyle name="Normal 2 4 4 3" xfId="2076"/>
    <cellStyle name="Normal 2 4 4 3 2" xfId="2077"/>
    <cellStyle name="Normal 2 4 4 3 2 2" xfId="2078"/>
    <cellStyle name="Normal 2 4 4 3 2 2 2" xfId="2079"/>
    <cellStyle name="Normal 2 4 4 3 2 2 2 2" xfId="2080"/>
    <cellStyle name="Normal 2 4 4 3 2 2 2 3" xfId="2081"/>
    <cellStyle name="Normal 2 4 4 3 2 2 3" xfId="2082"/>
    <cellStyle name="Normal 2 4 4 3 2 2 4" xfId="2083"/>
    <cellStyle name="Normal 2 4 4 3 2 3" xfId="2084"/>
    <cellStyle name="Normal 2 4 4 3 2 3 2" xfId="2085"/>
    <cellStyle name="Normal 2 4 4 3 2 3 3" xfId="2086"/>
    <cellStyle name="Normal 2 4 4 3 2 4" xfId="2087"/>
    <cellStyle name="Normal 2 4 4 3 2 5" xfId="2088"/>
    <cellStyle name="Normal 2 4 4 3 3" xfId="2089"/>
    <cellStyle name="Normal 2 4 4 3 3 2" xfId="2090"/>
    <cellStyle name="Normal 2 4 4 3 3 2 2" xfId="2091"/>
    <cellStyle name="Normal 2 4 4 3 3 2 2 2" xfId="2092"/>
    <cellStyle name="Normal 2 4 4 3 3 2 2 3" xfId="2093"/>
    <cellStyle name="Normal 2 4 4 3 3 2 3" xfId="2094"/>
    <cellStyle name="Normal 2 4 4 3 3 2 4" xfId="2095"/>
    <cellStyle name="Normal 2 4 4 3 3 3" xfId="2096"/>
    <cellStyle name="Normal 2 4 4 3 3 3 2" xfId="2097"/>
    <cellStyle name="Normal 2 4 4 3 3 3 3" xfId="2098"/>
    <cellStyle name="Normal 2 4 4 3 3 4" xfId="2099"/>
    <cellStyle name="Normal 2 4 4 3 3 5" xfId="2100"/>
    <cellStyle name="Normal 2 4 4 3 4" xfId="2101"/>
    <cellStyle name="Normal 2 4 4 3 4 2" xfId="2102"/>
    <cellStyle name="Normal 2 4 4 3 4 2 2" xfId="2103"/>
    <cellStyle name="Normal 2 4 4 3 4 2 3" xfId="2104"/>
    <cellStyle name="Normal 2 4 4 3 4 3" xfId="2105"/>
    <cellStyle name="Normal 2 4 4 3 4 4" xfId="2106"/>
    <cellStyle name="Normal 2 4 4 3 5" xfId="2107"/>
    <cellStyle name="Normal 2 4 4 3 5 2" xfId="2108"/>
    <cellStyle name="Normal 2 4 4 3 5 3" xfId="2109"/>
    <cellStyle name="Normal 2 4 4 3 6" xfId="2110"/>
    <cellStyle name="Normal 2 4 4 3 7" xfId="2111"/>
    <cellStyle name="Normal 2 4 4 4" xfId="2112"/>
    <cellStyle name="Normal 2 4 4 4 2" xfId="2113"/>
    <cellStyle name="Normal 2 4 4 4 2 2" xfId="2114"/>
    <cellStyle name="Normal 2 4 4 4 2 2 2" xfId="2115"/>
    <cellStyle name="Normal 2 4 4 4 2 2 3" xfId="2116"/>
    <cellStyle name="Normal 2 4 4 4 2 3" xfId="2117"/>
    <cellStyle name="Normal 2 4 4 4 2 4" xfId="2118"/>
    <cellStyle name="Normal 2 4 4 4 3" xfId="2119"/>
    <cellStyle name="Normal 2 4 4 4 3 2" xfId="2120"/>
    <cellStyle name="Normal 2 4 4 4 3 3" xfId="2121"/>
    <cellStyle name="Normal 2 4 4 4 4" xfId="2122"/>
    <cellStyle name="Normal 2 4 4 4 5" xfId="2123"/>
    <cellStyle name="Normal 2 4 4 5" xfId="2124"/>
    <cellStyle name="Normal 2 4 4 5 2" xfId="2125"/>
    <cellStyle name="Normal 2 4 4 5 2 2" xfId="2126"/>
    <cellStyle name="Normal 2 4 4 5 2 2 2" xfId="2127"/>
    <cellStyle name="Normal 2 4 4 5 2 2 3" xfId="2128"/>
    <cellStyle name="Normal 2 4 4 5 2 3" xfId="2129"/>
    <cellStyle name="Normal 2 4 4 5 2 4" xfId="2130"/>
    <cellStyle name="Normal 2 4 4 5 3" xfId="2131"/>
    <cellStyle name="Normal 2 4 4 5 3 2" xfId="2132"/>
    <cellStyle name="Normal 2 4 4 5 3 3" xfId="2133"/>
    <cellStyle name="Normal 2 4 4 5 4" xfId="2134"/>
    <cellStyle name="Normal 2 4 4 5 5" xfId="2135"/>
    <cellStyle name="Normal 2 4 4 6" xfId="2136"/>
    <cellStyle name="Normal 2 4 4 6 2" xfId="2137"/>
    <cellStyle name="Normal 2 4 4 6 2 2" xfId="2138"/>
    <cellStyle name="Normal 2 4 4 6 2 3" xfId="2139"/>
    <cellStyle name="Normal 2 4 4 6 3" xfId="2140"/>
    <cellStyle name="Normal 2 4 4 6 4" xfId="2141"/>
    <cellStyle name="Normal 2 4 4 7" xfId="2142"/>
    <cellStyle name="Normal 2 4 4 7 2" xfId="2143"/>
    <cellStyle name="Normal 2 4 4 7 3" xfId="2144"/>
    <cellStyle name="Normal 2 4 4 8" xfId="2145"/>
    <cellStyle name="Normal 2 4 4 9" xfId="2146"/>
    <cellStyle name="Normal 2 4 5" xfId="2147"/>
    <cellStyle name="Normal 2 4 5 2" xfId="2148"/>
    <cellStyle name="Normal 2 4 5 2 2" xfId="2149"/>
    <cellStyle name="Normal 2 4 5 2 2 2" xfId="2150"/>
    <cellStyle name="Normal 2 4 5 2 2 2 2" xfId="2151"/>
    <cellStyle name="Normal 2 4 5 2 2 2 3" xfId="2152"/>
    <cellStyle name="Normal 2 4 5 2 2 3" xfId="2153"/>
    <cellStyle name="Normal 2 4 5 2 2 4" xfId="2154"/>
    <cellStyle name="Normal 2 4 5 2 3" xfId="2155"/>
    <cellStyle name="Normal 2 4 5 2 3 2" xfId="2156"/>
    <cellStyle name="Normal 2 4 5 2 3 3" xfId="2157"/>
    <cellStyle name="Normal 2 4 5 2 4" xfId="2158"/>
    <cellStyle name="Normal 2 4 5 2 5" xfId="2159"/>
    <cellStyle name="Normal 2 4 5 3" xfId="2160"/>
    <cellStyle name="Normal 2 4 5 3 2" xfId="2161"/>
    <cellStyle name="Normal 2 4 5 3 2 2" xfId="2162"/>
    <cellStyle name="Normal 2 4 5 3 2 2 2" xfId="2163"/>
    <cellStyle name="Normal 2 4 5 3 2 2 3" xfId="2164"/>
    <cellStyle name="Normal 2 4 5 3 2 3" xfId="2165"/>
    <cellStyle name="Normal 2 4 5 3 2 4" xfId="2166"/>
    <cellStyle name="Normal 2 4 5 3 3" xfId="2167"/>
    <cellStyle name="Normal 2 4 5 3 3 2" xfId="2168"/>
    <cellStyle name="Normal 2 4 5 3 3 3" xfId="2169"/>
    <cellStyle name="Normal 2 4 5 3 4" xfId="2170"/>
    <cellStyle name="Normal 2 4 5 3 5" xfId="2171"/>
    <cellStyle name="Normal 2 4 5 4" xfId="2172"/>
    <cellStyle name="Normal 2 4 5 4 2" xfId="2173"/>
    <cellStyle name="Normal 2 4 5 4 2 2" xfId="2174"/>
    <cellStyle name="Normal 2 4 5 4 2 3" xfId="2175"/>
    <cellStyle name="Normal 2 4 5 4 3" xfId="2176"/>
    <cellStyle name="Normal 2 4 5 4 4" xfId="2177"/>
    <cellStyle name="Normal 2 4 5 5" xfId="2178"/>
    <cellStyle name="Normal 2 4 5 5 2" xfId="2179"/>
    <cellStyle name="Normal 2 4 5 5 3" xfId="2180"/>
    <cellStyle name="Normal 2 4 5 6" xfId="2181"/>
    <cellStyle name="Normal 2 4 5 7" xfId="2182"/>
    <cellStyle name="Normal 2 4 6" xfId="2183"/>
    <cellStyle name="Normal 2 4 6 2" xfId="2184"/>
    <cellStyle name="Normal 2 4 6 2 2" xfId="2185"/>
    <cellStyle name="Normal 2 4 6 2 2 2" xfId="2186"/>
    <cellStyle name="Normal 2 4 6 2 2 2 2" xfId="2187"/>
    <cellStyle name="Normal 2 4 6 2 2 2 3" xfId="2188"/>
    <cellStyle name="Normal 2 4 6 2 2 3" xfId="2189"/>
    <cellStyle name="Normal 2 4 6 2 2 4" xfId="2190"/>
    <cellStyle name="Normal 2 4 6 2 3" xfId="2191"/>
    <cellStyle name="Normal 2 4 6 2 3 2" xfId="2192"/>
    <cellStyle name="Normal 2 4 6 2 3 3" xfId="2193"/>
    <cellStyle name="Normal 2 4 6 2 4" xfId="2194"/>
    <cellStyle name="Normal 2 4 6 2 5" xfId="2195"/>
    <cellStyle name="Normal 2 4 6 3" xfId="2196"/>
    <cellStyle name="Normal 2 4 6 3 2" xfId="2197"/>
    <cellStyle name="Normal 2 4 6 3 2 2" xfId="2198"/>
    <cellStyle name="Normal 2 4 6 3 2 2 2" xfId="2199"/>
    <cellStyle name="Normal 2 4 6 3 2 2 3" xfId="2200"/>
    <cellStyle name="Normal 2 4 6 3 2 3" xfId="2201"/>
    <cellStyle name="Normal 2 4 6 3 2 4" xfId="2202"/>
    <cellStyle name="Normal 2 4 6 3 3" xfId="2203"/>
    <cellStyle name="Normal 2 4 6 3 3 2" xfId="2204"/>
    <cellStyle name="Normal 2 4 6 3 3 3" xfId="2205"/>
    <cellStyle name="Normal 2 4 6 3 4" xfId="2206"/>
    <cellStyle name="Normal 2 4 6 3 5" xfId="2207"/>
    <cellStyle name="Normal 2 4 6 4" xfId="2208"/>
    <cellStyle name="Normal 2 4 6 4 2" xfId="2209"/>
    <cellStyle name="Normal 2 4 6 4 2 2" xfId="2210"/>
    <cellStyle name="Normal 2 4 6 4 2 3" xfId="2211"/>
    <cellStyle name="Normal 2 4 6 4 3" xfId="2212"/>
    <cellStyle name="Normal 2 4 6 4 4" xfId="2213"/>
    <cellStyle name="Normal 2 4 6 5" xfId="2214"/>
    <cellStyle name="Normal 2 4 6 5 2" xfId="2215"/>
    <cellStyle name="Normal 2 4 6 5 3" xfId="2216"/>
    <cellStyle name="Normal 2 4 6 6" xfId="2217"/>
    <cellStyle name="Normal 2 4 6 7" xfId="2218"/>
    <cellStyle name="Normal 2 4 7" xfId="2219"/>
    <cellStyle name="Normal 2 4 7 2" xfId="2220"/>
    <cellStyle name="Normal 2 4 7 2 2" xfId="2221"/>
    <cellStyle name="Normal 2 4 7 2 2 2" xfId="2222"/>
    <cellStyle name="Normal 2 4 7 2 2 2 2" xfId="2223"/>
    <cellStyle name="Normal 2 4 7 2 2 2 3" xfId="2224"/>
    <cellStyle name="Normal 2 4 7 2 2 3" xfId="2225"/>
    <cellStyle name="Normal 2 4 7 2 2 4" xfId="2226"/>
    <cellStyle name="Normal 2 4 7 2 3" xfId="2227"/>
    <cellStyle name="Normal 2 4 7 2 3 2" xfId="2228"/>
    <cellStyle name="Normal 2 4 7 2 3 3" xfId="2229"/>
    <cellStyle name="Normal 2 4 7 2 4" xfId="2230"/>
    <cellStyle name="Normal 2 4 7 2 5" xfId="2231"/>
    <cellStyle name="Normal 2 4 7 3" xfId="2232"/>
    <cellStyle name="Normal 2 4 7 3 2" xfId="2233"/>
    <cellStyle name="Normal 2 4 7 3 2 2" xfId="2234"/>
    <cellStyle name="Normal 2 4 7 3 2 2 2" xfId="2235"/>
    <cellStyle name="Normal 2 4 7 3 2 2 3" xfId="2236"/>
    <cellStyle name="Normal 2 4 7 3 2 3" xfId="2237"/>
    <cellStyle name="Normal 2 4 7 3 2 4" xfId="2238"/>
    <cellStyle name="Normal 2 4 7 3 3" xfId="2239"/>
    <cellStyle name="Normal 2 4 7 3 3 2" xfId="2240"/>
    <cellStyle name="Normal 2 4 7 3 3 3" xfId="2241"/>
    <cellStyle name="Normal 2 4 7 3 4" xfId="2242"/>
    <cellStyle name="Normal 2 4 7 3 5" xfId="2243"/>
    <cellStyle name="Normal 2 4 7 4" xfId="2244"/>
    <cellStyle name="Normal 2 4 7 4 2" xfId="2245"/>
    <cellStyle name="Normal 2 4 7 4 2 2" xfId="2246"/>
    <cellStyle name="Normal 2 4 7 4 2 3" xfId="2247"/>
    <cellStyle name="Normal 2 4 7 4 3" xfId="2248"/>
    <cellStyle name="Normal 2 4 7 4 4" xfId="2249"/>
    <cellStyle name="Normal 2 4 7 5" xfId="2250"/>
    <cellStyle name="Normal 2 4 7 5 2" xfId="2251"/>
    <cellStyle name="Normal 2 4 7 5 3" xfId="2252"/>
    <cellStyle name="Normal 2 4 7 6" xfId="2253"/>
    <cellStyle name="Normal 2 4 7 7" xfId="2254"/>
    <cellStyle name="Normal 2 4 8" xfId="2255"/>
    <cellStyle name="Normal 2 4 8 2" xfId="2256"/>
    <cellStyle name="Normal 2 4 8 2 2" xfId="2257"/>
    <cellStyle name="Normal 2 4 8 2 2 2" xfId="2258"/>
    <cellStyle name="Normal 2 4 8 2 2 2 2" xfId="2259"/>
    <cellStyle name="Normal 2 4 8 2 2 2 3" xfId="2260"/>
    <cellStyle name="Normal 2 4 8 2 2 3" xfId="2261"/>
    <cellStyle name="Normal 2 4 8 2 2 4" xfId="2262"/>
    <cellStyle name="Normal 2 4 8 2 3" xfId="2263"/>
    <cellStyle name="Normal 2 4 8 2 3 2" xfId="2264"/>
    <cellStyle name="Normal 2 4 8 2 3 3" xfId="2265"/>
    <cellStyle name="Normal 2 4 8 2 4" xfId="2266"/>
    <cellStyle name="Normal 2 4 8 2 5" xfId="2267"/>
    <cellStyle name="Normal 2 4 8 3" xfId="2268"/>
    <cellStyle name="Normal 2 4 8 3 2" xfId="2269"/>
    <cellStyle name="Normal 2 4 8 3 2 2" xfId="2270"/>
    <cellStyle name="Normal 2 4 8 3 2 2 2" xfId="2271"/>
    <cellStyle name="Normal 2 4 8 3 2 2 3" xfId="2272"/>
    <cellStyle name="Normal 2 4 8 3 2 3" xfId="2273"/>
    <cellStyle name="Normal 2 4 8 3 2 4" xfId="2274"/>
    <cellStyle name="Normal 2 4 8 3 3" xfId="2275"/>
    <cellStyle name="Normal 2 4 8 3 3 2" xfId="2276"/>
    <cellStyle name="Normal 2 4 8 3 3 3" xfId="2277"/>
    <cellStyle name="Normal 2 4 8 3 4" xfId="2278"/>
    <cellStyle name="Normal 2 4 8 3 5" xfId="2279"/>
    <cellStyle name="Normal 2 4 8 4" xfId="2280"/>
    <cellStyle name="Normal 2 4 8 4 2" xfId="2281"/>
    <cellStyle name="Normal 2 4 8 4 2 2" xfId="2282"/>
    <cellStyle name="Normal 2 4 8 4 2 3" xfId="2283"/>
    <cellStyle name="Normal 2 4 8 4 3" xfId="2284"/>
    <cellStyle name="Normal 2 4 8 4 4" xfId="2285"/>
    <cellStyle name="Normal 2 4 8 5" xfId="2286"/>
    <cellStyle name="Normal 2 4 8 5 2" xfId="2287"/>
    <cellStyle name="Normal 2 4 8 5 3" xfId="2288"/>
    <cellStyle name="Normal 2 4 8 6" xfId="2289"/>
    <cellStyle name="Normal 2 4 8 7" xfId="2290"/>
    <cellStyle name="Normal 2 4 9" xfId="2291"/>
    <cellStyle name="Normal 2 4 9 2" xfId="2292"/>
    <cellStyle name="Normal 2 4 9 2 2" xfId="2293"/>
    <cellStyle name="Normal 2 4 9 2 2 2" xfId="2294"/>
    <cellStyle name="Normal 2 4 9 2 2 2 2" xfId="2295"/>
    <cellStyle name="Normal 2 4 9 2 2 2 3" xfId="2296"/>
    <cellStyle name="Normal 2 4 9 2 2 3" xfId="2297"/>
    <cellStyle name="Normal 2 4 9 2 2 4" xfId="2298"/>
    <cellStyle name="Normal 2 4 9 2 3" xfId="2299"/>
    <cellStyle name="Normal 2 4 9 2 3 2" xfId="2300"/>
    <cellStyle name="Normal 2 4 9 2 3 3" xfId="2301"/>
    <cellStyle name="Normal 2 4 9 2 4" xfId="2302"/>
    <cellStyle name="Normal 2 4 9 2 5" xfId="2303"/>
    <cellStyle name="Normal 2 4 9 3" xfId="2304"/>
    <cellStyle name="Normal 2 4 9 3 2" xfId="2305"/>
    <cellStyle name="Normal 2 4 9 3 2 2" xfId="2306"/>
    <cellStyle name="Normal 2 4 9 3 2 2 2" xfId="2307"/>
    <cellStyle name="Normal 2 4 9 3 2 2 3" xfId="2308"/>
    <cellStyle name="Normal 2 4 9 3 2 3" xfId="2309"/>
    <cellStyle name="Normal 2 4 9 3 2 4" xfId="2310"/>
    <cellStyle name="Normal 2 4 9 3 3" xfId="2311"/>
    <cellStyle name="Normal 2 4 9 3 3 2" xfId="2312"/>
    <cellStyle name="Normal 2 4 9 3 3 3" xfId="2313"/>
    <cellStyle name="Normal 2 4 9 3 4" xfId="2314"/>
    <cellStyle name="Normal 2 4 9 3 5" xfId="2315"/>
    <cellStyle name="Normal 2 4 9 4" xfId="2316"/>
    <cellStyle name="Normal 2 4 9 4 2" xfId="2317"/>
    <cellStyle name="Normal 2 4 9 4 2 2" xfId="2318"/>
    <cellStyle name="Normal 2 4 9 4 2 3" xfId="2319"/>
    <cellStyle name="Normal 2 4 9 4 3" xfId="2320"/>
    <cellStyle name="Normal 2 4 9 4 4" xfId="2321"/>
    <cellStyle name="Normal 2 4 9 5" xfId="2322"/>
    <cellStyle name="Normal 2 4 9 5 2" xfId="2323"/>
    <cellStyle name="Normal 2 4 9 5 3" xfId="2324"/>
    <cellStyle name="Normal 2 4 9 6" xfId="2325"/>
    <cellStyle name="Normal 2 4 9 7" xfId="2326"/>
    <cellStyle name="Normal 2 5" xfId="2327"/>
    <cellStyle name="Normal 2 5 2" xfId="2328"/>
    <cellStyle name="Normal 2 5 2 2" xfId="2329"/>
    <cellStyle name="Normal 2 5 2 3" xfId="2330"/>
    <cellStyle name="Normal 2 5 3" xfId="2331"/>
    <cellStyle name="Normal 2 5 4" xfId="2332"/>
    <cellStyle name="Normal 2 6" xfId="2333"/>
    <cellStyle name="Normal 2 6 2" xfId="2334"/>
    <cellStyle name="Normal 2 6 2 2" xfId="2335"/>
    <cellStyle name="Normal 2 6 2 3" xfId="2336"/>
    <cellStyle name="Normal 2 6 3" xfId="2337"/>
    <cellStyle name="Normal 2 6 4" xfId="2338"/>
    <cellStyle name="Normal 2 7" xfId="2339"/>
    <cellStyle name="Normal 2 7 2" xfId="2340"/>
    <cellStyle name="Normal 2 7 2 2" xfId="2341"/>
    <cellStyle name="Normal 2 7 2 3" xfId="2342"/>
    <cellStyle name="Normal 2 7 3" xfId="2343"/>
    <cellStyle name="Normal 2 7 4" xfId="2344"/>
    <cellStyle name="Normal 20" xfId="2345"/>
    <cellStyle name="Normal 20 2" xfId="2346"/>
    <cellStyle name="Normal 20 3" xfId="2347"/>
    <cellStyle name="Normal 21" xfId="2348"/>
    <cellStyle name="Normal 21 2" xfId="2349"/>
    <cellStyle name="Normal 21 3" xfId="2350"/>
    <cellStyle name="Normal 22" xfId="2351"/>
    <cellStyle name="Normal 22 2" xfId="2352"/>
    <cellStyle name="Normal 22 3" xfId="2353"/>
    <cellStyle name="Normal 23" xfId="2354"/>
    <cellStyle name="Normal 24" xfId="2355"/>
    <cellStyle name="Normal 25" xfId="4157"/>
    <cellStyle name="Normal 26" xfId="5"/>
    <cellStyle name="Normal 26 2" xfId="4150"/>
    <cellStyle name="Normal 26 2 2 3 2" xfId="7"/>
    <cellStyle name="Normal 26 2 2 3 2 2" xfId="4152"/>
    <cellStyle name="Normal 3" xfId="2356"/>
    <cellStyle name="Normal 3 2" xfId="2357"/>
    <cellStyle name="Normal 3 3" xfId="2358"/>
    <cellStyle name="Normal 3 3 2" xfId="2359"/>
    <cellStyle name="Normal 3 3 2 2" xfId="2360"/>
    <cellStyle name="Normal 3 3 2 3" xfId="2361"/>
    <cellStyle name="Normal 3 3 3" xfId="2362"/>
    <cellStyle name="Normal 3 3 4" xfId="2363"/>
    <cellStyle name="Normal 3 4" xfId="2364"/>
    <cellStyle name="Normal 3 4 2" xfId="2365"/>
    <cellStyle name="Normal 3 4 2 2" xfId="2366"/>
    <cellStyle name="Normal 3 4 2 3" xfId="2367"/>
    <cellStyle name="Normal 3 4 3" xfId="2368"/>
    <cellStyle name="Normal 3 4 4" xfId="2369"/>
    <cellStyle name="Normal 3 5" xfId="2370"/>
    <cellStyle name="Normal 3 5 2" xfId="2371"/>
    <cellStyle name="Normal 3 5 2 2" xfId="2372"/>
    <cellStyle name="Normal 3 5 2 3" xfId="2373"/>
    <cellStyle name="Normal 3 5 3" xfId="2374"/>
    <cellStyle name="Normal 3 5 4" xfId="2375"/>
    <cellStyle name="Normal 32" xfId="8"/>
    <cellStyle name="Normal 33" xfId="6"/>
    <cellStyle name="Normal 33 2" xfId="4151"/>
    <cellStyle name="Normal 34" xfId="4"/>
    <cellStyle name="Normal 4" xfId="2376"/>
    <cellStyle name="Normal 4 2" xfId="2377"/>
    <cellStyle name="Normal 4 2 2" xfId="2378"/>
    <cellStyle name="Normal 4 3" xfId="2379"/>
    <cellStyle name="Normal 4 3 2" xfId="2380"/>
    <cellStyle name="Normal 4 4" xfId="2381"/>
    <cellStyle name="Normal 4 4 2" xfId="2382"/>
    <cellStyle name="Normal 4 4 2 2" xfId="2383"/>
    <cellStyle name="Normal 4 4 2 3" xfId="2384"/>
    <cellStyle name="Normal 4 4 3" xfId="2385"/>
    <cellStyle name="Normal 4 4 4" xfId="2386"/>
    <cellStyle name="Normal 4 5" xfId="2387"/>
    <cellStyle name="Normal 4 5 2" xfId="2388"/>
    <cellStyle name="Normal 4 5 2 2" xfId="2389"/>
    <cellStyle name="Normal 4 5 2 3" xfId="2390"/>
    <cellStyle name="Normal 4 5 3" xfId="2391"/>
    <cellStyle name="Normal 4 5 4" xfId="2392"/>
    <cellStyle name="Normal 4 6" xfId="2393"/>
    <cellStyle name="Normal 4 6 2" xfId="2394"/>
    <cellStyle name="Normal 4 6 2 2" xfId="2395"/>
    <cellStyle name="Normal 4 6 2 3" xfId="2396"/>
    <cellStyle name="Normal 4 6 3" xfId="2397"/>
    <cellStyle name="Normal 4 6 4" xfId="2398"/>
    <cellStyle name="Normal 4 7" xfId="2399"/>
    <cellStyle name="Normal 5" xfId="2400"/>
    <cellStyle name="Normal 5 2" xfId="2401"/>
    <cellStyle name="Normal 5 3" xfId="2402"/>
    <cellStyle name="Normal 5 3 2" xfId="2403"/>
    <cellStyle name="Normal 5 3 2 2" xfId="2404"/>
    <cellStyle name="Normal 5 3 2 3" xfId="2405"/>
    <cellStyle name="Normal 5 3 3" xfId="2406"/>
    <cellStyle name="Normal 5 3 4" xfId="2407"/>
    <cellStyle name="Normal 5 4" xfId="2408"/>
    <cellStyle name="Normal 5 4 2" xfId="2409"/>
    <cellStyle name="Normal 5 4 2 2" xfId="2410"/>
    <cellStyle name="Normal 5 4 2 3" xfId="2411"/>
    <cellStyle name="Normal 5 4 3" xfId="2412"/>
    <cellStyle name="Normal 5 4 4" xfId="2413"/>
    <cellStyle name="Normal 5 5" xfId="2414"/>
    <cellStyle name="Normal 5 5 2" xfId="2415"/>
    <cellStyle name="Normal 5 5 2 2" xfId="2416"/>
    <cellStyle name="Normal 5 5 2 3" xfId="2417"/>
    <cellStyle name="Normal 5 5 3" xfId="2418"/>
    <cellStyle name="Normal 5 5 4" xfId="2419"/>
    <cellStyle name="Normal 5 6" xfId="2420"/>
    <cellStyle name="Normal 6" xfId="2421"/>
    <cellStyle name="Normal 6 2" xfId="2422"/>
    <cellStyle name="Normal 6 3" xfId="2423"/>
    <cellStyle name="Normal 6 3 2" xfId="2424"/>
    <cellStyle name="Normal 6 3 2 2" xfId="2425"/>
    <cellStyle name="Normal 6 3 2 3" xfId="2426"/>
    <cellStyle name="Normal 6 3 3" xfId="2427"/>
    <cellStyle name="Normal 6 3 4" xfId="2428"/>
    <cellStyle name="Normal 6 4" xfId="2429"/>
    <cellStyle name="Normal 6 4 2" xfId="2430"/>
    <cellStyle name="Normal 6 4 2 2" xfId="2431"/>
    <cellStyle name="Normal 6 4 2 3" xfId="2432"/>
    <cellStyle name="Normal 6 4 3" xfId="2433"/>
    <cellStyle name="Normal 6 4 4" xfId="2434"/>
    <cellStyle name="Normal 6 5" xfId="2435"/>
    <cellStyle name="Normal 6 5 2" xfId="2436"/>
    <cellStyle name="Normal 6 5 2 2" xfId="2437"/>
    <cellStyle name="Normal 6 5 2 3" xfId="2438"/>
    <cellStyle name="Normal 6 5 3" xfId="2439"/>
    <cellStyle name="Normal 6 5 4" xfId="2440"/>
    <cellStyle name="Normal 6 6" xfId="2441"/>
    <cellStyle name="Normal 7" xfId="2442"/>
    <cellStyle name="Normal 7 10" xfId="2443"/>
    <cellStyle name="Normal 7 10 2" xfId="2444"/>
    <cellStyle name="Normal 7 10 2 2" xfId="2445"/>
    <cellStyle name="Normal 7 10 2 2 2" xfId="2446"/>
    <cellStyle name="Normal 7 10 2 2 2 2" xfId="2447"/>
    <cellStyle name="Normal 7 10 2 2 2 3" xfId="2448"/>
    <cellStyle name="Normal 7 10 2 2 3" xfId="2449"/>
    <cellStyle name="Normal 7 10 2 2 4" xfId="2450"/>
    <cellStyle name="Normal 7 10 2 3" xfId="2451"/>
    <cellStyle name="Normal 7 10 2 3 2" xfId="2452"/>
    <cellStyle name="Normal 7 10 2 3 3" xfId="2453"/>
    <cellStyle name="Normal 7 10 2 4" xfId="2454"/>
    <cellStyle name="Normal 7 10 2 5" xfId="2455"/>
    <cellStyle name="Normal 7 10 3" xfId="2456"/>
    <cellStyle name="Normal 7 10 3 2" xfId="2457"/>
    <cellStyle name="Normal 7 10 3 2 2" xfId="2458"/>
    <cellStyle name="Normal 7 10 3 2 2 2" xfId="2459"/>
    <cellStyle name="Normal 7 10 3 2 2 3" xfId="2460"/>
    <cellStyle name="Normal 7 10 3 2 3" xfId="2461"/>
    <cellStyle name="Normal 7 10 3 2 4" xfId="2462"/>
    <cellStyle name="Normal 7 10 3 3" xfId="2463"/>
    <cellStyle name="Normal 7 10 3 3 2" xfId="2464"/>
    <cellStyle name="Normal 7 10 3 3 3" xfId="2465"/>
    <cellStyle name="Normal 7 10 3 4" xfId="2466"/>
    <cellStyle name="Normal 7 10 3 5" xfId="2467"/>
    <cellStyle name="Normal 7 10 4" xfId="2468"/>
    <cellStyle name="Normal 7 10 4 2" xfId="2469"/>
    <cellStyle name="Normal 7 10 4 2 2" xfId="2470"/>
    <cellStyle name="Normal 7 10 4 2 3" xfId="2471"/>
    <cellStyle name="Normal 7 10 4 3" xfId="2472"/>
    <cellStyle name="Normal 7 10 4 4" xfId="2473"/>
    <cellStyle name="Normal 7 10 5" xfId="2474"/>
    <cellStyle name="Normal 7 10 5 2" xfId="2475"/>
    <cellStyle name="Normal 7 10 5 3" xfId="2476"/>
    <cellStyle name="Normal 7 10 6" xfId="2477"/>
    <cellStyle name="Normal 7 10 7" xfId="2478"/>
    <cellStyle name="Normal 7 11" xfId="2479"/>
    <cellStyle name="Normal 7 11 2" xfId="2480"/>
    <cellStyle name="Normal 7 11 2 2" xfId="2481"/>
    <cellStyle name="Normal 7 11 2 2 2" xfId="2482"/>
    <cellStyle name="Normal 7 11 2 2 2 2" xfId="2483"/>
    <cellStyle name="Normal 7 11 2 2 2 3" xfId="2484"/>
    <cellStyle name="Normal 7 11 2 2 3" xfId="2485"/>
    <cellStyle name="Normal 7 11 2 2 4" xfId="2486"/>
    <cellStyle name="Normal 7 11 2 3" xfId="2487"/>
    <cellStyle name="Normal 7 11 2 3 2" xfId="2488"/>
    <cellStyle name="Normal 7 11 2 3 3" xfId="2489"/>
    <cellStyle name="Normal 7 11 2 4" xfId="2490"/>
    <cellStyle name="Normal 7 11 2 5" xfId="2491"/>
    <cellStyle name="Normal 7 11 3" xfId="2492"/>
    <cellStyle name="Normal 7 11 3 2" xfId="2493"/>
    <cellStyle name="Normal 7 11 3 2 2" xfId="2494"/>
    <cellStyle name="Normal 7 11 3 2 2 2" xfId="2495"/>
    <cellStyle name="Normal 7 11 3 2 2 3" xfId="2496"/>
    <cellStyle name="Normal 7 11 3 2 3" xfId="2497"/>
    <cellStyle name="Normal 7 11 3 2 4" xfId="2498"/>
    <cellStyle name="Normal 7 11 3 3" xfId="2499"/>
    <cellStyle name="Normal 7 11 3 3 2" xfId="2500"/>
    <cellStyle name="Normal 7 11 3 3 3" xfId="2501"/>
    <cellStyle name="Normal 7 11 3 4" xfId="2502"/>
    <cellStyle name="Normal 7 11 3 5" xfId="2503"/>
    <cellStyle name="Normal 7 11 4" xfId="2504"/>
    <cellStyle name="Normal 7 11 4 2" xfId="2505"/>
    <cellStyle name="Normal 7 11 4 2 2" xfId="2506"/>
    <cellStyle name="Normal 7 11 4 2 3" xfId="2507"/>
    <cellStyle name="Normal 7 11 4 3" xfId="2508"/>
    <cellStyle name="Normal 7 11 4 4" xfId="2509"/>
    <cellStyle name="Normal 7 11 5" xfId="2510"/>
    <cellStyle name="Normal 7 11 5 2" xfId="2511"/>
    <cellStyle name="Normal 7 11 5 3" xfId="2512"/>
    <cellStyle name="Normal 7 11 6" xfId="2513"/>
    <cellStyle name="Normal 7 11 7" xfId="2514"/>
    <cellStyle name="Normal 7 12" xfId="2515"/>
    <cellStyle name="Normal 7 12 2" xfId="2516"/>
    <cellStyle name="Normal 7 12 2 2" xfId="2517"/>
    <cellStyle name="Normal 7 12 2 2 2" xfId="2518"/>
    <cellStyle name="Normal 7 12 2 2 3" xfId="2519"/>
    <cellStyle name="Normal 7 12 2 3" xfId="2520"/>
    <cellStyle name="Normal 7 12 2 4" xfId="2521"/>
    <cellStyle name="Normal 7 12 3" xfId="2522"/>
    <cellStyle name="Normal 7 12 3 2" xfId="2523"/>
    <cellStyle name="Normal 7 12 3 3" xfId="2524"/>
    <cellStyle name="Normal 7 12 4" xfId="2525"/>
    <cellStyle name="Normal 7 12 5" xfId="2526"/>
    <cellStyle name="Normal 7 13" xfId="2527"/>
    <cellStyle name="Normal 7 13 2" xfId="2528"/>
    <cellStyle name="Normal 7 13 2 2" xfId="2529"/>
    <cellStyle name="Normal 7 13 2 2 2" xfId="2530"/>
    <cellStyle name="Normal 7 13 2 2 3" xfId="2531"/>
    <cellStyle name="Normal 7 13 2 3" xfId="2532"/>
    <cellStyle name="Normal 7 13 2 4" xfId="2533"/>
    <cellStyle name="Normal 7 13 3" xfId="2534"/>
    <cellStyle name="Normal 7 13 3 2" xfId="2535"/>
    <cellStyle name="Normal 7 13 3 3" xfId="2536"/>
    <cellStyle name="Normal 7 13 4" xfId="2537"/>
    <cellStyle name="Normal 7 13 5" xfId="2538"/>
    <cellStyle name="Normal 7 14" xfId="2539"/>
    <cellStyle name="Normal 7 14 2" xfId="2540"/>
    <cellStyle name="Normal 7 14 2 2" xfId="2541"/>
    <cellStyle name="Normal 7 14 2 2 2" xfId="2542"/>
    <cellStyle name="Normal 7 14 2 2 3" xfId="2543"/>
    <cellStyle name="Normal 7 14 2 3" xfId="2544"/>
    <cellStyle name="Normal 7 14 2 4" xfId="2545"/>
    <cellStyle name="Normal 7 14 3" xfId="2546"/>
    <cellStyle name="Normal 7 14 3 2" xfId="2547"/>
    <cellStyle name="Normal 7 14 3 3" xfId="2548"/>
    <cellStyle name="Normal 7 14 4" xfId="2549"/>
    <cellStyle name="Normal 7 14 5" xfId="2550"/>
    <cellStyle name="Normal 7 15" xfId="2551"/>
    <cellStyle name="Normal 7 15 2" xfId="2552"/>
    <cellStyle name="Normal 7 15 2 2" xfId="2553"/>
    <cellStyle name="Normal 7 15 2 2 2" xfId="2554"/>
    <cellStyle name="Normal 7 15 2 2 3" xfId="2555"/>
    <cellStyle name="Normal 7 15 2 3" xfId="2556"/>
    <cellStyle name="Normal 7 15 2 4" xfId="2557"/>
    <cellStyle name="Normal 7 15 3" xfId="2558"/>
    <cellStyle name="Normal 7 15 3 2" xfId="2559"/>
    <cellStyle name="Normal 7 15 3 3" xfId="2560"/>
    <cellStyle name="Normal 7 15 4" xfId="2561"/>
    <cellStyle name="Normal 7 15 5" xfId="2562"/>
    <cellStyle name="Normal 7 16" xfId="2563"/>
    <cellStyle name="Normal 7 16 2" xfId="2564"/>
    <cellStyle name="Normal 7 16 2 2" xfId="2565"/>
    <cellStyle name="Normal 7 16 2 2 2" xfId="2566"/>
    <cellStyle name="Normal 7 16 2 2 3" xfId="2567"/>
    <cellStyle name="Normal 7 16 2 3" xfId="2568"/>
    <cellStyle name="Normal 7 16 2 4" xfId="2569"/>
    <cellStyle name="Normal 7 16 3" xfId="2570"/>
    <cellStyle name="Normal 7 16 3 2" xfId="2571"/>
    <cellStyle name="Normal 7 16 3 3" xfId="2572"/>
    <cellStyle name="Normal 7 16 4" xfId="2573"/>
    <cellStyle name="Normal 7 16 5" xfId="2574"/>
    <cellStyle name="Normal 7 17" xfId="2575"/>
    <cellStyle name="Normal 7 17 2" xfId="2576"/>
    <cellStyle name="Normal 7 17 2 2" xfId="2577"/>
    <cellStyle name="Normal 7 17 2 3" xfId="2578"/>
    <cellStyle name="Normal 7 17 3" xfId="2579"/>
    <cellStyle name="Normal 7 17 4" xfId="2580"/>
    <cellStyle name="Normal 7 18" xfId="2581"/>
    <cellStyle name="Normal 7 18 2" xfId="2582"/>
    <cellStyle name="Normal 7 18 2 2" xfId="2583"/>
    <cellStyle name="Normal 7 18 2 3" xfId="2584"/>
    <cellStyle name="Normal 7 18 3" xfId="2585"/>
    <cellStyle name="Normal 7 18 4" xfId="2586"/>
    <cellStyle name="Normal 7 19" xfId="2587"/>
    <cellStyle name="Normal 7 19 2" xfId="2588"/>
    <cellStyle name="Normal 7 19 2 2" xfId="2589"/>
    <cellStyle name="Normal 7 19 2 3" xfId="2590"/>
    <cellStyle name="Normal 7 19 3" xfId="2591"/>
    <cellStyle name="Normal 7 19 4" xfId="2592"/>
    <cellStyle name="Normal 7 2" xfId="2593"/>
    <cellStyle name="Normal 7 2 10" xfId="2594"/>
    <cellStyle name="Normal 7 2 10 2" xfId="2595"/>
    <cellStyle name="Normal 7 2 10 2 2" xfId="2596"/>
    <cellStyle name="Normal 7 2 10 2 2 2" xfId="2597"/>
    <cellStyle name="Normal 7 2 10 2 2 2 2" xfId="2598"/>
    <cellStyle name="Normal 7 2 10 2 2 2 3" xfId="2599"/>
    <cellStyle name="Normal 7 2 10 2 2 3" xfId="2600"/>
    <cellStyle name="Normal 7 2 10 2 2 4" xfId="2601"/>
    <cellStyle name="Normal 7 2 10 2 3" xfId="2602"/>
    <cellStyle name="Normal 7 2 10 2 3 2" xfId="2603"/>
    <cellStyle name="Normal 7 2 10 2 3 3" xfId="2604"/>
    <cellStyle name="Normal 7 2 10 2 4" xfId="2605"/>
    <cellStyle name="Normal 7 2 10 2 5" xfId="2606"/>
    <cellStyle name="Normal 7 2 10 3" xfId="2607"/>
    <cellStyle name="Normal 7 2 10 3 2" xfId="2608"/>
    <cellStyle name="Normal 7 2 10 3 2 2" xfId="2609"/>
    <cellStyle name="Normal 7 2 10 3 2 2 2" xfId="2610"/>
    <cellStyle name="Normal 7 2 10 3 2 2 3" xfId="2611"/>
    <cellStyle name="Normal 7 2 10 3 2 3" xfId="2612"/>
    <cellStyle name="Normal 7 2 10 3 2 4" xfId="2613"/>
    <cellStyle name="Normal 7 2 10 3 3" xfId="2614"/>
    <cellStyle name="Normal 7 2 10 3 3 2" xfId="2615"/>
    <cellStyle name="Normal 7 2 10 3 3 3" xfId="2616"/>
    <cellStyle name="Normal 7 2 10 3 4" xfId="2617"/>
    <cellStyle name="Normal 7 2 10 3 5" xfId="2618"/>
    <cellStyle name="Normal 7 2 10 4" xfId="2619"/>
    <cellStyle name="Normal 7 2 10 4 2" xfId="2620"/>
    <cellStyle name="Normal 7 2 10 4 2 2" xfId="2621"/>
    <cellStyle name="Normal 7 2 10 4 2 3" xfId="2622"/>
    <cellStyle name="Normal 7 2 10 4 3" xfId="2623"/>
    <cellStyle name="Normal 7 2 10 4 4" xfId="2624"/>
    <cellStyle name="Normal 7 2 10 5" xfId="2625"/>
    <cellStyle name="Normal 7 2 10 5 2" xfId="2626"/>
    <cellStyle name="Normal 7 2 10 5 3" xfId="2627"/>
    <cellStyle name="Normal 7 2 10 6" xfId="2628"/>
    <cellStyle name="Normal 7 2 10 7" xfId="2629"/>
    <cellStyle name="Normal 7 2 11" xfId="2630"/>
    <cellStyle name="Normal 7 2 11 2" xfId="2631"/>
    <cellStyle name="Normal 7 2 11 2 2" xfId="2632"/>
    <cellStyle name="Normal 7 2 11 2 2 2" xfId="2633"/>
    <cellStyle name="Normal 7 2 11 2 2 3" xfId="2634"/>
    <cellStyle name="Normal 7 2 11 2 3" xfId="2635"/>
    <cellStyle name="Normal 7 2 11 2 4" xfId="2636"/>
    <cellStyle name="Normal 7 2 11 3" xfId="2637"/>
    <cellStyle name="Normal 7 2 11 3 2" xfId="2638"/>
    <cellStyle name="Normal 7 2 11 3 3" xfId="2639"/>
    <cellStyle name="Normal 7 2 11 4" xfId="2640"/>
    <cellStyle name="Normal 7 2 11 5" xfId="2641"/>
    <cellStyle name="Normal 7 2 12" xfId="2642"/>
    <cellStyle name="Normal 7 2 12 2" xfId="2643"/>
    <cellStyle name="Normal 7 2 12 2 2" xfId="2644"/>
    <cellStyle name="Normal 7 2 12 2 2 2" xfId="2645"/>
    <cellStyle name="Normal 7 2 12 2 2 3" xfId="2646"/>
    <cellStyle name="Normal 7 2 12 2 3" xfId="2647"/>
    <cellStyle name="Normal 7 2 12 2 4" xfId="2648"/>
    <cellStyle name="Normal 7 2 12 3" xfId="2649"/>
    <cellStyle name="Normal 7 2 12 3 2" xfId="2650"/>
    <cellStyle name="Normal 7 2 12 3 3" xfId="2651"/>
    <cellStyle name="Normal 7 2 12 4" xfId="2652"/>
    <cellStyle name="Normal 7 2 12 5" xfId="2653"/>
    <cellStyle name="Normal 7 2 13" xfId="2654"/>
    <cellStyle name="Normal 7 2 13 2" xfId="2655"/>
    <cellStyle name="Normal 7 2 13 2 2" xfId="2656"/>
    <cellStyle name="Normal 7 2 13 2 2 2" xfId="2657"/>
    <cellStyle name="Normal 7 2 13 2 2 3" xfId="2658"/>
    <cellStyle name="Normal 7 2 13 2 3" xfId="2659"/>
    <cellStyle name="Normal 7 2 13 2 4" xfId="2660"/>
    <cellStyle name="Normal 7 2 13 3" xfId="2661"/>
    <cellStyle name="Normal 7 2 13 3 2" xfId="2662"/>
    <cellStyle name="Normal 7 2 13 3 3" xfId="2663"/>
    <cellStyle name="Normal 7 2 13 4" xfId="2664"/>
    <cellStyle name="Normal 7 2 13 5" xfId="2665"/>
    <cellStyle name="Normal 7 2 14" xfId="2666"/>
    <cellStyle name="Normal 7 2 14 2" xfId="2667"/>
    <cellStyle name="Normal 7 2 14 2 2" xfId="2668"/>
    <cellStyle name="Normal 7 2 14 2 2 2" xfId="2669"/>
    <cellStyle name="Normal 7 2 14 2 2 3" xfId="2670"/>
    <cellStyle name="Normal 7 2 14 2 3" xfId="2671"/>
    <cellStyle name="Normal 7 2 14 2 4" xfId="2672"/>
    <cellStyle name="Normal 7 2 14 3" xfId="2673"/>
    <cellStyle name="Normal 7 2 14 3 2" xfId="2674"/>
    <cellStyle name="Normal 7 2 14 3 3" xfId="2675"/>
    <cellStyle name="Normal 7 2 14 4" xfId="2676"/>
    <cellStyle name="Normal 7 2 14 5" xfId="2677"/>
    <cellStyle name="Normal 7 2 15" xfId="2678"/>
    <cellStyle name="Normal 7 2 15 2" xfId="2679"/>
    <cellStyle name="Normal 7 2 15 2 2" xfId="2680"/>
    <cellStyle name="Normal 7 2 15 2 2 2" xfId="2681"/>
    <cellStyle name="Normal 7 2 15 2 2 3" xfId="2682"/>
    <cellStyle name="Normal 7 2 15 2 3" xfId="2683"/>
    <cellStyle name="Normal 7 2 15 2 4" xfId="2684"/>
    <cellStyle name="Normal 7 2 15 3" xfId="2685"/>
    <cellStyle name="Normal 7 2 15 3 2" xfId="2686"/>
    <cellStyle name="Normal 7 2 15 3 3" xfId="2687"/>
    <cellStyle name="Normal 7 2 15 4" xfId="2688"/>
    <cellStyle name="Normal 7 2 15 5" xfId="2689"/>
    <cellStyle name="Normal 7 2 16" xfId="2690"/>
    <cellStyle name="Normal 7 2 16 2" xfId="2691"/>
    <cellStyle name="Normal 7 2 16 2 2" xfId="2692"/>
    <cellStyle name="Normal 7 2 16 2 3" xfId="2693"/>
    <cellStyle name="Normal 7 2 16 3" xfId="2694"/>
    <cellStyle name="Normal 7 2 16 4" xfId="2695"/>
    <cellStyle name="Normal 7 2 17" xfId="2696"/>
    <cellStyle name="Normal 7 2 17 2" xfId="2697"/>
    <cellStyle name="Normal 7 2 17 3" xfId="2698"/>
    <cellStyle name="Normal 7 2 18" xfId="2699"/>
    <cellStyle name="Normal 7 2 18 2" xfId="2700"/>
    <cellStyle name="Normal 7 2 19" xfId="2701"/>
    <cellStyle name="Normal 7 2 2" xfId="2702"/>
    <cellStyle name="Normal 7 2 2 10" xfId="2703"/>
    <cellStyle name="Normal 7 2 2 2" xfId="2704"/>
    <cellStyle name="Normal 7 2 2 2 2" xfId="2705"/>
    <cellStyle name="Normal 7 2 2 2 2 2" xfId="2706"/>
    <cellStyle name="Normal 7 2 2 2 2 2 2" xfId="2707"/>
    <cellStyle name="Normal 7 2 2 2 2 2 2 2" xfId="2708"/>
    <cellStyle name="Normal 7 2 2 2 2 2 2 2 2" xfId="2709"/>
    <cellStyle name="Normal 7 2 2 2 2 2 2 2 3" xfId="2710"/>
    <cellStyle name="Normal 7 2 2 2 2 2 2 3" xfId="2711"/>
    <cellStyle name="Normal 7 2 2 2 2 2 2 4" xfId="2712"/>
    <cellStyle name="Normal 7 2 2 2 2 2 3" xfId="2713"/>
    <cellStyle name="Normal 7 2 2 2 2 2 3 2" xfId="2714"/>
    <cellStyle name="Normal 7 2 2 2 2 2 3 3" xfId="2715"/>
    <cellStyle name="Normal 7 2 2 2 2 2 4" xfId="2716"/>
    <cellStyle name="Normal 7 2 2 2 2 2 5" xfId="2717"/>
    <cellStyle name="Normal 7 2 2 2 2 3" xfId="2718"/>
    <cellStyle name="Normal 7 2 2 2 2 3 2" xfId="2719"/>
    <cellStyle name="Normal 7 2 2 2 2 3 2 2" xfId="2720"/>
    <cellStyle name="Normal 7 2 2 2 2 3 2 2 2" xfId="2721"/>
    <cellStyle name="Normal 7 2 2 2 2 3 2 2 3" xfId="2722"/>
    <cellStyle name="Normal 7 2 2 2 2 3 2 3" xfId="2723"/>
    <cellStyle name="Normal 7 2 2 2 2 3 2 4" xfId="2724"/>
    <cellStyle name="Normal 7 2 2 2 2 3 3" xfId="2725"/>
    <cellStyle name="Normal 7 2 2 2 2 3 3 2" xfId="2726"/>
    <cellStyle name="Normal 7 2 2 2 2 3 3 3" xfId="2727"/>
    <cellStyle name="Normal 7 2 2 2 2 3 4" xfId="2728"/>
    <cellStyle name="Normal 7 2 2 2 2 3 5" xfId="2729"/>
    <cellStyle name="Normal 7 2 2 2 2 4" xfId="2730"/>
    <cellStyle name="Normal 7 2 2 2 2 4 2" xfId="2731"/>
    <cellStyle name="Normal 7 2 2 2 2 4 2 2" xfId="2732"/>
    <cellStyle name="Normal 7 2 2 2 2 4 2 3" xfId="2733"/>
    <cellStyle name="Normal 7 2 2 2 2 4 3" xfId="2734"/>
    <cellStyle name="Normal 7 2 2 2 2 4 4" xfId="2735"/>
    <cellStyle name="Normal 7 2 2 2 2 5" xfId="2736"/>
    <cellStyle name="Normal 7 2 2 2 2 5 2" xfId="2737"/>
    <cellStyle name="Normal 7 2 2 2 2 5 3" xfId="2738"/>
    <cellStyle name="Normal 7 2 2 2 2 6" xfId="2739"/>
    <cellStyle name="Normal 7 2 2 2 2 7" xfId="2740"/>
    <cellStyle name="Normal 7 2 2 2 3" xfId="2741"/>
    <cellStyle name="Normal 7 2 2 2 3 2" xfId="2742"/>
    <cellStyle name="Normal 7 2 2 2 3 2 2" xfId="2743"/>
    <cellStyle name="Normal 7 2 2 2 3 2 2 2" xfId="2744"/>
    <cellStyle name="Normal 7 2 2 2 3 2 2 2 2" xfId="2745"/>
    <cellStyle name="Normal 7 2 2 2 3 2 2 2 3" xfId="2746"/>
    <cellStyle name="Normal 7 2 2 2 3 2 2 3" xfId="2747"/>
    <cellStyle name="Normal 7 2 2 2 3 2 2 4" xfId="2748"/>
    <cellStyle name="Normal 7 2 2 2 3 2 3" xfId="2749"/>
    <cellStyle name="Normal 7 2 2 2 3 2 3 2" xfId="2750"/>
    <cellStyle name="Normal 7 2 2 2 3 2 3 3" xfId="2751"/>
    <cellStyle name="Normal 7 2 2 2 3 2 4" xfId="2752"/>
    <cellStyle name="Normal 7 2 2 2 3 2 5" xfId="2753"/>
    <cellStyle name="Normal 7 2 2 2 3 3" xfId="2754"/>
    <cellStyle name="Normal 7 2 2 2 3 3 2" xfId="2755"/>
    <cellStyle name="Normal 7 2 2 2 3 3 2 2" xfId="2756"/>
    <cellStyle name="Normal 7 2 2 2 3 3 2 2 2" xfId="2757"/>
    <cellStyle name="Normal 7 2 2 2 3 3 2 2 3" xfId="2758"/>
    <cellStyle name="Normal 7 2 2 2 3 3 2 3" xfId="2759"/>
    <cellStyle name="Normal 7 2 2 2 3 3 2 4" xfId="2760"/>
    <cellStyle name="Normal 7 2 2 2 3 3 3" xfId="2761"/>
    <cellStyle name="Normal 7 2 2 2 3 3 3 2" xfId="2762"/>
    <cellStyle name="Normal 7 2 2 2 3 3 3 3" xfId="2763"/>
    <cellStyle name="Normal 7 2 2 2 3 3 4" xfId="2764"/>
    <cellStyle name="Normal 7 2 2 2 3 3 5" xfId="2765"/>
    <cellStyle name="Normal 7 2 2 2 3 4" xfId="2766"/>
    <cellStyle name="Normal 7 2 2 2 3 4 2" xfId="2767"/>
    <cellStyle name="Normal 7 2 2 2 3 4 2 2" xfId="2768"/>
    <cellStyle name="Normal 7 2 2 2 3 4 2 3" xfId="2769"/>
    <cellStyle name="Normal 7 2 2 2 3 4 3" xfId="2770"/>
    <cellStyle name="Normal 7 2 2 2 3 4 4" xfId="2771"/>
    <cellStyle name="Normal 7 2 2 2 3 5" xfId="2772"/>
    <cellStyle name="Normal 7 2 2 2 3 5 2" xfId="2773"/>
    <cellStyle name="Normal 7 2 2 2 3 5 3" xfId="2774"/>
    <cellStyle name="Normal 7 2 2 2 3 6" xfId="2775"/>
    <cellStyle name="Normal 7 2 2 2 3 7" xfId="2776"/>
    <cellStyle name="Normal 7 2 2 2 4" xfId="2777"/>
    <cellStyle name="Normal 7 2 2 2 4 2" xfId="2778"/>
    <cellStyle name="Normal 7 2 2 2 4 2 2" xfId="2779"/>
    <cellStyle name="Normal 7 2 2 2 4 2 2 2" xfId="2780"/>
    <cellStyle name="Normal 7 2 2 2 4 2 2 3" xfId="2781"/>
    <cellStyle name="Normal 7 2 2 2 4 2 3" xfId="2782"/>
    <cellStyle name="Normal 7 2 2 2 4 2 4" xfId="2783"/>
    <cellStyle name="Normal 7 2 2 2 4 3" xfId="2784"/>
    <cellStyle name="Normal 7 2 2 2 4 3 2" xfId="2785"/>
    <cellStyle name="Normal 7 2 2 2 4 3 3" xfId="2786"/>
    <cellStyle name="Normal 7 2 2 2 4 4" xfId="2787"/>
    <cellStyle name="Normal 7 2 2 2 4 5" xfId="2788"/>
    <cellStyle name="Normal 7 2 2 2 5" xfId="2789"/>
    <cellStyle name="Normal 7 2 2 2 5 2" xfId="2790"/>
    <cellStyle name="Normal 7 2 2 2 5 2 2" xfId="2791"/>
    <cellStyle name="Normal 7 2 2 2 5 2 2 2" xfId="2792"/>
    <cellStyle name="Normal 7 2 2 2 5 2 2 3" xfId="2793"/>
    <cellStyle name="Normal 7 2 2 2 5 2 3" xfId="2794"/>
    <cellStyle name="Normal 7 2 2 2 5 2 4" xfId="2795"/>
    <cellStyle name="Normal 7 2 2 2 5 3" xfId="2796"/>
    <cellStyle name="Normal 7 2 2 2 5 3 2" xfId="2797"/>
    <cellStyle name="Normal 7 2 2 2 5 3 3" xfId="2798"/>
    <cellStyle name="Normal 7 2 2 2 5 4" xfId="2799"/>
    <cellStyle name="Normal 7 2 2 2 5 5" xfId="2800"/>
    <cellStyle name="Normal 7 2 2 2 6" xfId="2801"/>
    <cellStyle name="Normal 7 2 2 2 6 2" xfId="2802"/>
    <cellStyle name="Normal 7 2 2 2 6 2 2" xfId="2803"/>
    <cellStyle name="Normal 7 2 2 2 6 2 3" xfId="2804"/>
    <cellStyle name="Normal 7 2 2 2 6 3" xfId="2805"/>
    <cellStyle name="Normal 7 2 2 2 6 4" xfId="2806"/>
    <cellStyle name="Normal 7 2 2 2 7" xfId="2807"/>
    <cellStyle name="Normal 7 2 2 2 7 2" xfId="2808"/>
    <cellStyle name="Normal 7 2 2 2 7 3" xfId="2809"/>
    <cellStyle name="Normal 7 2 2 2 8" xfId="2810"/>
    <cellStyle name="Normal 7 2 2 2 9" xfId="2811"/>
    <cellStyle name="Normal 7 2 2 3" xfId="2812"/>
    <cellStyle name="Normal 7 2 2 3 2" xfId="2813"/>
    <cellStyle name="Normal 7 2 2 3 2 2" xfId="2814"/>
    <cellStyle name="Normal 7 2 2 3 2 2 2" xfId="2815"/>
    <cellStyle name="Normal 7 2 2 3 2 2 2 2" xfId="2816"/>
    <cellStyle name="Normal 7 2 2 3 2 2 2 3" xfId="2817"/>
    <cellStyle name="Normal 7 2 2 3 2 2 3" xfId="2818"/>
    <cellStyle name="Normal 7 2 2 3 2 2 4" xfId="2819"/>
    <cellStyle name="Normal 7 2 2 3 2 3" xfId="2820"/>
    <cellStyle name="Normal 7 2 2 3 2 3 2" xfId="2821"/>
    <cellStyle name="Normal 7 2 2 3 2 3 3" xfId="2822"/>
    <cellStyle name="Normal 7 2 2 3 2 4" xfId="2823"/>
    <cellStyle name="Normal 7 2 2 3 2 5" xfId="2824"/>
    <cellStyle name="Normal 7 2 2 3 3" xfId="2825"/>
    <cellStyle name="Normal 7 2 2 3 3 2" xfId="2826"/>
    <cellStyle name="Normal 7 2 2 3 3 2 2" xfId="2827"/>
    <cellStyle name="Normal 7 2 2 3 3 2 2 2" xfId="2828"/>
    <cellStyle name="Normal 7 2 2 3 3 2 2 3" xfId="2829"/>
    <cellStyle name="Normal 7 2 2 3 3 2 3" xfId="2830"/>
    <cellStyle name="Normal 7 2 2 3 3 2 4" xfId="2831"/>
    <cellStyle name="Normal 7 2 2 3 3 3" xfId="2832"/>
    <cellStyle name="Normal 7 2 2 3 3 3 2" xfId="2833"/>
    <cellStyle name="Normal 7 2 2 3 3 3 3" xfId="2834"/>
    <cellStyle name="Normal 7 2 2 3 3 4" xfId="2835"/>
    <cellStyle name="Normal 7 2 2 3 3 5" xfId="2836"/>
    <cellStyle name="Normal 7 2 2 3 4" xfId="2837"/>
    <cellStyle name="Normal 7 2 2 3 4 2" xfId="2838"/>
    <cellStyle name="Normal 7 2 2 3 4 2 2" xfId="2839"/>
    <cellStyle name="Normal 7 2 2 3 4 2 3" xfId="2840"/>
    <cellStyle name="Normal 7 2 2 3 4 3" xfId="2841"/>
    <cellStyle name="Normal 7 2 2 3 4 4" xfId="2842"/>
    <cellStyle name="Normal 7 2 2 3 5" xfId="2843"/>
    <cellStyle name="Normal 7 2 2 3 5 2" xfId="2844"/>
    <cellStyle name="Normal 7 2 2 3 5 3" xfId="2845"/>
    <cellStyle name="Normal 7 2 2 3 6" xfId="2846"/>
    <cellStyle name="Normal 7 2 2 3 7" xfId="2847"/>
    <cellStyle name="Normal 7 2 2 4" xfId="2848"/>
    <cellStyle name="Normal 7 2 2 4 2" xfId="2849"/>
    <cellStyle name="Normal 7 2 2 4 2 2" xfId="2850"/>
    <cellStyle name="Normal 7 2 2 4 2 2 2" xfId="2851"/>
    <cellStyle name="Normal 7 2 2 4 2 2 2 2" xfId="2852"/>
    <cellStyle name="Normal 7 2 2 4 2 2 2 3" xfId="2853"/>
    <cellStyle name="Normal 7 2 2 4 2 2 3" xfId="2854"/>
    <cellStyle name="Normal 7 2 2 4 2 2 4" xfId="2855"/>
    <cellStyle name="Normal 7 2 2 4 2 3" xfId="2856"/>
    <cellStyle name="Normal 7 2 2 4 2 3 2" xfId="2857"/>
    <cellStyle name="Normal 7 2 2 4 2 3 3" xfId="2858"/>
    <cellStyle name="Normal 7 2 2 4 2 4" xfId="2859"/>
    <cellStyle name="Normal 7 2 2 4 2 5" xfId="2860"/>
    <cellStyle name="Normal 7 2 2 4 3" xfId="2861"/>
    <cellStyle name="Normal 7 2 2 4 3 2" xfId="2862"/>
    <cellStyle name="Normal 7 2 2 4 3 2 2" xfId="2863"/>
    <cellStyle name="Normal 7 2 2 4 3 2 2 2" xfId="2864"/>
    <cellStyle name="Normal 7 2 2 4 3 2 2 3" xfId="2865"/>
    <cellStyle name="Normal 7 2 2 4 3 2 3" xfId="2866"/>
    <cellStyle name="Normal 7 2 2 4 3 2 4" xfId="2867"/>
    <cellStyle name="Normal 7 2 2 4 3 3" xfId="2868"/>
    <cellStyle name="Normal 7 2 2 4 3 3 2" xfId="2869"/>
    <cellStyle name="Normal 7 2 2 4 3 3 3" xfId="2870"/>
    <cellStyle name="Normal 7 2 2 4 3 4" xfId="2871"/>
    <cellStyle name="Normal 7 2 2 4 3 5" xfId="2872"/>
    <cellStyle name="Normal 7 2 2 4 4" xfId="2873"/>
    <cellStyle name="Normal 7 2 2 4 4 2" xfId="2874"/>
    <cellStyle name="Normal 7 2 2 4 4 2 2" xfId="2875"/>
    <cellStyle name="Normal 7 2 2 4 4 2 3" xfId="2876"/>
    <cellStyle name="Normal 7 2 2 4 4 3" xfId="2877"/>
    <cellStyle name="Normal 7 2 2 4 4 4" xfId="2878"/>
    <cellStyle name="Normal 7 2 2 4 5" xfId="2879"/>
    <cellStyle name="Normal 7 2 2 4 5 2" xfId="2880"/>
    <cellStyle name="Normal 7 2 2 4 5 3" xfId="2881"/>
    <cellStyle name="Normal 7 2 2 4 6" xfId="2882"/>
    <cellStyle name="Normal 7 2 2 4 7" xfId="2883"/>
    <cellStyle name="Normal 7 2 2 5" xfId="2884"/>
    <cellStyle name="Normal 7 2 2 5 2" xfId="2885"/>
    <cellStyle name="Normal 7 2 2 5 2 2" xfId="2886"/>
    <cellStyle name="Normal 7 2 2 5 2 2 2" xfId="2887"/>
    <cellStyle name="Normal 7 2 2 5 2 2 3" xfId="2888"/>
    <cellStyle name="Normal 7 2 2 5 2 3" xfId="2889"/>
    <cellStyle name="Normal 7 2 2 5 2 4" xfId="2890"/>
    <cellStyle name="Normal 7 2 2 5 3" xfId="2891"/>
    <cellStyle name="Normal 7 2 2 5 3 2" xfId="2892"/>
    <cellStyle name="Normal 7 2 2 5 3 3" xfId="2893"/>
    <cellStyle name="Normal 7 2 2 5 4" xfId="2894"/>
    <cellStyle name="Normal 7 2 2 5 5" xfId="2895"/>
    <cellStyle name="Normal 7 2 2 6" xfId="2896"/>
    <cellStyle name="Normal 7 2 2 6 2" xfId="2897"/>
    <cellStyle name="Normal 7 2 2 6 2 2" xfId="2898"/>
    <cellStyle name="Normal 7 2 2 6 2 2 2" xfId="2899"/>
    <cellStyle name="Normal 7 2 2 6 2 2 3" xfId="2900"/>
    <cellStyle name="Normal 7 2 2 6 2 3" xfId="2901"/>
    <cellStyle name="Normal 7 2 2 6 2 4" xfId="2902"/>
    <cellStyle name="Normal 7 2 2 6 3" xfId="2903"/>
    <cellStyle name="Normal 7 2 2 6 3 2" xfId="2904"/>
    <cellStyle name="Normal 7 2 2 6 3 3" xfId="2905"/>
    <cellStyle name="Normal 7 2 2 6 4" xfId="2906"/>
    <cellStyle name="Normal 7 2 2 6 5" xfId="2907"/>
    <cellStyle name="Normal 7 2 2 7" xfId="2908"/>
    <cellStyle name="Normal 7 2 2 7 2" xfId="2909"/>
    <cellStyle name="Normal 7 2 2 7 2 2" xfId="2910"/>
    <cellStyle name="Normal 7 2 2 7 2 3" xfId="2911"/>
    <cellStyle name="Normal 7 2 2 7 3" xfId="2912"/>
    <cellStyle name="Normal 7 2 2 7 4" xfId="2913"/>
    <cellStyle name="Normal 7 2 2 8" xfId="2914"/>
    <cellStyle name="Normal 7 2 2 8 2" xfId="2915"/>
    <cellStyle name="Normal 7 2 2 8 3" xfId="2916"/>
    <cellStyle name="Normal 7 2 2 9" xfId="2917"/>
    <cellStyle name="Normal 7 2 3" xfId="2918"/>
    <cellStyle name="Normal 7 2 3 2" xfId="2919"/>
    <cellStyle name="Normal 7 2 3 2 2" xfId="2920"/>
    <cellStyle name="Normal 7 2 3 2 2 2" xfId="2921"/>
    <cellStyle name="Normal 7 2 3 2 2 2 2" xfId="2922"/>
    <cellStyle name="Normal 7 2 3 2 2 2 2 2" xfId="2923"/>
    <cellStyle name="Normal 7 2 3 2 2 2 2 3" xfId="2924"/>
    <cellStyle name="Normal 7 2 3 2 2 2 3" xfId="2925"/>
    <cellStyle name="Normal 7 2 3 2 2 2 4" xfId="2926"/>
    <cellStyle name="Normal 7 2 3 2 2 3" xfId="2927"/>
    <cellStyle name="Normal 7 2 3 2 2 3 2" xfId="2928"/>
    <cellStyle name="Normal 7 2 3 2 2 3 3" xfId="2929"/>
    <cellStyle name="Normal 7 2 3 2 2 4" xfId="2930"/>
    <cellStyle name="Normal 7 2 3 2 2 5" xfId="2931"/>
    <cellStyle name="Normal 7 2 3 2 3" xfId="2932"/>
    <cellStyle name="Normal 7 2 3 2 3 2" xfId="2933"/>
    <cellStyle name="Normal 7 2 3 2 3 2 2" xfId="2934"/>
    <cellStyle name="Normal 7 2 3 2 3 2 2 2" xfId="2935"/>
    <cellStyle name="Normal 7 2 3 2 3 2 2 3" xfId="2936"/>
    <cellStyle name="Normal 7 2 3 2 3 2 3" xfId="2937"/>
    <cellStyle name="Normal 7 2 3 2 3 2 4" xfId="2938"/>
    <cellStyle name="Normal 7 2 3 2 3 3" xfId="2939"/>
    <cellStyle name="Normal 7 2 3 2 3 3 2" xfId="2940"/>
    <cellStyle name="Normal 7 2 3 2 3 3 3" xfId="2941"/>
    <cellStyle name="Normal 7 2 3 2 3 4" xfId="2942"/>
    <cellStyle name="Normal 7 2 3 2 3 5" xfId="2943"/>
    <cellStyle name="Normal 7 2 3 2 4" xfId="2944"/>
    <cellStyle name="Normal 7 2 3 2 4 2" xfId="2945"/>
    <cellStyle name="Normal 7 2 3 2 4 2 2" xfId="2946"/>
    <cellStyle name="Normal 7 2 3 2 4 2 3" xfId="2947"/>
    <cellStyle name="Normal 7 2 3 2 4 3" xfId="2948"/>
    <cellStyle name="Normal 7 2 3 2 4 4" xfId="2949"/>
    <cellStyle name="Normal 7 2 3 2 5" xfId="2950"/>
    <cellStyle name="Normal 7 2 3 2 5 2" xfId="2951"/>
    <cellStyle name="Normal 7 2 3 2 5 3" xfId="2952"/>
    <cellStyle name="Normal 7 2 3 2 6" xfId="2953"/>
    <cellStyle name="Normal 7 2 3 2 7" xfId="2954"/>
    <cellStyle name="Normal 7 2 3 3" xfId="2955"/>
    <cellStyle name="Normal 7 2 3 3 2" xfId="2956"/>
    <cellStyle name="Normal 7 2 3 3 2 2" xfId="2957"/>
    <cellStyle name="Normal 7 2 3 3 2 2 2" xfId="2958"/>
    <cellStyle name="Normal 7 2 3 3 2 2 2 2" xfId="2959"/>
    <cellStyle name="Normal 7 2 3 3 2 2 2 3" xfId="2960"/>
    <cellStyle name="Normal 7 2 3 3 2 2 3" xfId="2961"/>
    <cellStyle name="Normal 7 2 3 3 2 2 4" xfId="2962"/>
    <cellStyle name="Normal 7 2 3 3 2 3" xfId="2963"/>
    <cellStyle name="Normal 7 2 3 3 2 3 2" xfId="2964"/>
    <cellStyle name="Normal 7 2 3 3 2 3 3" xfId="2965"/>
    <cellStyle name="Normal 7 2 3 3 2 4" xfId="2966"/>
    <cellStyle name="Normal 7 2 3 3 2 5" xfId="2967"/>
    <cellStyle name="Normal 7 2 3 3 3" xfId="2968"/>
    <cellStyle name="Normal 7 2 3 3 3 2" xfId="2969"/>
    <cellStyle name="Normal 7 2 3 3 3 2 2" xfId="2970"/>
    <cellStyle name="Normal 7 2 3 3 3 2 2 2" xfId="2971"/>
    <cellStyle name="Normal 7 2 3 3 3 2 2 3" xfId="2972"/>
    <cellStyle name="Normal 7 2 3 3 3 2 3" xfId="2973"/>
    <cellStyle name="Normal 7 2 3 3 3 2 4" xfId="2974"/>
    <cellStyle name="Normal 7 2 3 3 3 3" xfId="2975"/>
    <cellStyle name="Normal 7 2 3 3 3 3 2" xfId="2976"/>
    <cellStyle name="Normal 7 2 3 3 3 3 3" xfId="2977"/>
    <cellStyle name="Normal 7 2 3 3 3 4" xfId="2978"/>
    <cellStyle name="Normal 7 2 3 3 3 5" xfId="2979"/>
    <cellStyle name="Normal 7 2 3 3 4" xfId="2980"/>
    <cellStyle name="Normal 7 2 3 3 4 2" xfId="2981"/>
    <cellStyle name="Normal 7 2 3 3 4 2 2" xfId="2982"/>
    <cellStyle name="Normal 7 2 3 3 4 2 3" xfId="2983"/>
    <cellStyle name="Normal 7 2 3 3 4 3" xfId="2984"/>
    <cellStyle name="Normal 7 2 3 3 4 4" xfId="2985"/>
    <cellStyle name="Normal 7 2 3 3 5" xfId="2986"/>
    <cellStyle name="Normal 7 2 3 3 5 2" xfId="2987"/>
    <cellStyle name="Normal 7 2 3 3 5 3" xfId="2988"/>
    <cellStyle name="Normal 7 2 3 3 6" xfId="2989"/>
    <cellStyle name="Normal 7 2 3 3 7" xfId="2990"/>
    <cellStyle name="Normal 7 2 3 4" xfId="2991"/>
    <cellStyle name="Normal 7 2 3 4 2" xfId="2992"/>
    <cellStyle name="Normal 7 2 3 4 2 2" xfId="2993"/>
    <cellStyle name="Normal 7 2 3 4 2 2 2" xfId="2994"/>
    <cellStyle name="Normal 7 2 3 4 2 2 3" xfId="2995"/>
    <cellStyle name="Normal 7 2 3 4 2 3" xfId="2996"/>
    <cellStyle name="Normal 7 2 3 4 2 4" xfId="2997"/>
    <cellStyle name="Normal 7 2 3 4 3" xfId="2998"/>
    <cellStyle name="Normal 7 2 3 4 3 2" xfId="2999"/>
    <cellStyle name="Normal 7 2 3 4 3 3" xfId="3000"/>
    <cellStyle name="Normal 7 2 3 4 4" xfId="3001"/>
    <cellStyle name="Normal 7 2 3 4 5" xfId="3002"/>
    <cellStyle name="Normal 7 2 3 5" xfId="3003"/>
    <cellStyle name="Normal 7 2 3 5 2" xfId="3004"/>
    <cellStyle name="Normal 7 2 3 5 2 2" xfId="3005"/>
    <cellStyle name="Normal 7 2 3 5 2 2 2" xfId="3006"/>
    <cellStyle name="Normal 7 2 3 5 2 2 3" xfId="3007"/>
    <cellStyle name="Normal 7 2 3 5 2 3" xfId="3008"/>
    <cellStyle name="Normal 7 2 3 5 2 4" xfId="3009"/>
    <cellStyle name="Normal 7 2 3 5 3" xfId="3010"/>
    <cellStyle name="Normal 7 2 3 5 3 2" xfId="3011"/>
    <cellStyle name="Normal 7 2 3 5 3 3" xfId="3012"/>
    <cellStyle name="Normal 7 2 3 5 4" xfId="3013"/>
    <cellStyle name="Normal 7 2 3 5 5" xfId="3014"/>
    <cellStyle name="Normal 7 2 3 6" xfId="3015"/>
    <cellStyle name="Normal 7 2 3 6 2" xfId="3016"/>
    <cellStyle name="Normal 7 2 3 6 2 2" xfId="3017"/>
    <cellStyle name="Normal 7 2 3 6 2 3" xfId="3018"/>
    <cellStyle name="Normal 7 2 3 6 3" xfId="3019"/>
    <cellStyle name="Normal 7 2 3 6 4" xfId="3020"/>
    <cellStyle name="Normal 7 2 3 7" xfId="3021"/>
    <cellStyle name="Normal 7 2 3 7 2" xfId="3022"/>
    <cellStyle name="Normal 7 2 3 7 3" xfId="3023"/>
    <cellStyle name="Normal 7 2 3 8" xfId="3024"/>
    <cellStyle name="Normal 7 2 3 9" xfId="3025"/>
    <cellStyle name="Normal 7 2 4" xfId="3026"/>
    <cellStyle name="Normal 7 2 4 2" xfId="3027"/>
    <cellStyle name="Normal 7 2 4 2 2" xfId="3028"/>
    <cellStyle name="Normal 7 2 4 2 2 2" xfId="3029"/>
    <cellStyle name="Normal 7 2 4 2 2 2 2" xfId="3030"/>
    <cellStyle name="Normal 7 2 4 2 2 2 2 2" xfId="3031"/>
    <cellStyle name="Normal 7 2 4 2 2 2 2 3" xfId="3032"/>
    <cellStyle name="Normal 7 2 4 2 2 2 3" xfId="3033"/>
    <cellStyle name="Normal 7 2 4 2 2 2 4" xfId="3034"/>
    <cellStyle name="Normal 7 2 4 2 2 3" xfId="3035"/>
    <cellStyle name="Normal 7 2 4 2 2 3 2" xfId="3036"/>
    <cellStyle name="Normal 7 2 4 2 2 3 3" xfId="3037"/>
    <cellStyle name="Normal 7 2 4 2 2 4" xfId="3038"/>
    <cellStyle name="Normal 7 2 4 2 2 5" xfId="3039"/>
    <cellStyle name="Normal 7 2 4 2 3" xfId="3040"/>
    <cellStyle name="Normal 7 2 4 2 3 2" xfId="3041"/>
    <cellStyle name="Normal 7 2 4 2 3 2 2" xfId="3042"/>
    <cellStyle name="Normal 7 2 4 2 3 2 2 2" xfId="3043"/>
    <cellStyle name="Normal 7 2 4 2 3 2 2 3" xfId="3044"/>
    <cellStyle name="Normal 7 2 4 2 3 2 3" xfId="3045"/>
    <cellStyle name="Normal 7 2 4 2 3 2 4" xfId="3046"/>
    <cellStyle name="Normal 7 2 4 2 3 3" xfId="3047"/>
    <cellStyle name="Normal 7 2 4 2 3 3 2" xfId="3048"/>
    <cellStyle name="Normal 7 2 4 2 3 3 3" xfId="3049"/>
    <cellStyle name="Normal 7 2 4 2 3 4" xfId="3050"/>
    <cellStyle name="Normal 7 2 4 2 3 5" xfId="3051"/>
    <cellStyle name="Normal 7 2 4 2 4" xfId="3052"/>
    <cellStyle name="Normal 7 2 4 2 4 2" xfId="3053"/>
    <cellStyle name="Normal 7 2 4 2 4 2 2" xfId="3054"/>
    <cellStyle name="Normal 7 2 4 2 4 2 3" xfId="3055"/>
    <cellStyle name="Normal 7 2 4 2 4 3" xfId="3056"/>
    <cellStyle name="Normal 7 2 4 2 4 4" xfId="3057"/>
    <cellStyle name="Normal 7 2 4 2 5" xfId="3058"/>
    <cellStyle name="Normal 7 2 4 2 5 2" xfId="3059"/>
    <cellStyle name="Normal 7 2 4 2 5 3" xfId="3060"/>
    <cellStyle name="Normal 7 2 4 2 6" xfId="3061"/>
    <cellStyle name="Normal 7 2 4 2 7" xfId="3062"/>
    <cellStyle name="Normal 7 2 4 3" xfId="3063"/>
    <cellStyle name="Normal 7 2 4 3 2" xfId="3064"/>
    <cellStyle name="Normal 7 2 4 3 2 2" xfId="3065"/>
    <cellStyle name="Normal 7 2 4 3 2 2 2" xfId="3066"/>
    <cellStyle name="Normal 7 2 4 3 2 2 2 2" xfId="3067"/>
    <cellStyle name="Normal 7 2 4 3 2 2 2 3" xfId="3068"/>
    <cellStyle name="Normal 7 2 4 3 2 2 3" xfId="3069"/>
    <cellStyle name="Normal 7 2 4 3 2 2 4" xfId="3070"/>
    <cellStyle name="Normal 7 2 4 3 2 3" xfId="3071"/>
    <cellStyle name="Normal 7 2 4 3 2 3 2" xfId="3072"/>
    <cellStyle name="Normal 7 2 4 3 2 3 3" xfId="3073"/>
    <cellStyle name="Normal 7 2 4 3 2 4" xfId="3074"/>
    <cellStyle name="Normal 7 2 4 3 2 5" xfId="3075"/>
    <cellStyle name="Normal 7 2 4 3 3" xfId="3076"/>
    <cellStyle name="Normal 7 2 4 3 3 2" xfId="3077"/>
    <cellStyle name="Normal 7 2 4 3 3 2 2" xfId="3078"/>
    <cellStyle name="Normal 7 2 4 3 3 2 2 2" xfId="3079"/>
    <cellStyle name="Normal 7 2 4 3 3 2 2 3" xfId="3080"/>
    <cellStyle name="Normal 7 2 4 3 3 2 3" xfId="3081"/>
    <cellStyle name="Normal 7 2 4 3 3 2 4" xfId="3082"/>
    <cellStyle name="Normal 7 2 4 3 3 3" xfId="3083"/>
    <cellStyle name="Normal 7 2 4 3 3 3 2" xfId="3084"/>
    <cellStyle name="Normal 7 2 4 3 3 3 3" xfId="3085"/>
    <cellStyle name="Normal 7 2 4 3 3 4" xfId="3086"/>
    <cellStyle name="Normal 7 2 4 3 3 5" xfId="3087"/>
    <cellStyle name="Normal 7 2 4 3 4" xfId="3088"/>
    <cellStyle name="Normal 7 2 4 3 4 2" xfId="3089"/>
    <cellStyle name="Normal 7 2 4 3 4 2 2" xfId="3090"/>
    <cellStyle name="Normal 7 2 4 3 4 2 3" xfId="3091"/>
    <cellStyle name="Normal 7 2 4 3 4 3" xfId="3092"/>
    <cellStyle name="Normal 7 2 4 3 4 4" xfId="3093"/>
    <cellStyle name="Normal 7 2 4 3 5" xfId="3094"/>
    <cellStyle name="Normal 7 2 4 3 5 2" xfId="3095"/>
    <cellStyle name="Normal 7 2 4 3 5 3" xfId="3096"/>
    <cellStyle name="Normal 7 2 4 3 6" xfId="3097"/>
    <cellStyle name="Normal 7 2 4 3 7" xfId="3098"/>
    <cellStyle name="Normal 7 2 4 4" xfId="3099"/>
    <cellStyle name="Normal 7 2 4 4 2" xfId="3100"/>
    <cellStyle name="Normal 7 2 4 4 2 2" xfId="3101"/>
    <cellStyle name="Normal 7 2 4 4 2 2 2" xfId="3102"/>
    <cellStyle name="Normal 7 2 4 4 2 2 3" xfId="3103"/>
    <cellStyle name="Normal 7 2 4 4 2 3" xfId="3104"/>
    <cellStyle name="Normal 7 2 4 4 2 4" xfId="3105"/>
    <cellStyle name="Normal 7 2 4 4 3" xfId="3106"/>
    <cellStyle name="Normal 7 2 4 4 3 2" xfId="3107"/>
    <cellStyle name="Normal 7 2 4 4 3 3" xfId="3108"/>
    <cellStyle name="Normal 7 2 4 4 4" xfId="3109"/>
    <cellStyle name="Normal 7 2 4 4 5" xfId="3110"/>
    <cellStyle name="Normal 7 2 4 5" xfId="3111"/>
    <cellStyle name="Normal 7 2 4 5 2" xfId="3112"/>
    <cellStyle name="Normal 7 2 4 5 2 2" xfId="3113"/>
    <cellStyle name="Normal 7 2 4 5 2 2 2" xfId="3114"/>
    <cellStyle name="Normal 7 2 4 5 2 2 3" xfId="3115"/>
    <cellStyle name="Normal 7 2 4 5 2 3" xfId="3116"/>
    <cellStyle name="Normal 7 2 4 5 2 4" xfId="3117"/>
    <cellStyle name="Normal 7 2 4 5 3" xfId="3118"/>
    <cellStyle name="Normal 7 2 4 5 3 2" xfId="3119"/>
    <cellStyle name="Normal 7 2 4 5 3 3" xfId="3120"/>
    <cellStyle name="Normal 7 2 4 5 4" xfId="3121"/>
    <cellStyle name="Normal 7 2 4 5 5" xfId="3122"/>
    <cellStyle name="Normal 7 2 4 6" xfId="3123"/>
    <cellStyle name="Normal 7 2 4 6 2" xfId="3124"/>
    <cellStyle name="Normal 7 2 4 6 2 2" xfId="3125"/>
    <cellStyle name="Normal 7 2 4 6 2 3" xfId="3126"/>
    <cellStyle name="Normal 7 2 4 6 3" xfId="3127"/>
    <cellStyle name="Normal 7 2 4 6 4" xfId="3128"/>
    <cellStyle name="Normal 7 2 4 7" xfId="3129"/>
    <cellStyle name="Normal 7 2 4 7 2" xfId="3130"/>
    <cellStyle name="Normal 7 2 4 7 3" xfId="3131"/>
    <cellStyle name="Normal 7 2 4 8" xfId="3132"/>
    <cellStyle name="Normal 7 2 4 9" xfId="3133"/>
    <cellStyle name="Normal 7 2 5" xfId="3134"/>
    <cellStyle name="Normal 7 2 5 2" xfId="3135"/>
    <cellStyle name="Normal 7 2 5 2 2" xfId="3136"/>
    <cellStyle name="Normal 7 2 5 2 2 2" xfId="3137"/>
    <cellStyle name="Normal 7 2 5 2 2 2 2" xfId="3138"/>
    <cellStyle name="Normal 7 2 5 2 2 2 3" xfId="3139"/>
    <cellStyle name="Normal 7 2 5 2 2 3" xfId="3140"/>
    <cellStyle name="Normal 7 2 5 2 2 4" xfId="3141"/>
    <cellStyle name="Normal 7 2 5 2 3" xfId="3142"/>
    <cellStyle name="Normal 7 2 5 2 3 2" xfId="3143"/>
    <cellStyle name="Normal 7 2 5 2 3 3" xfId="3144"/>
    <cellStyle name="Normal 7 2 5 2 4" xfId="3145"/>
    <cellStyle name="Normal 7 2 5 2 5" xfId="3146"/>
    <cellStyle name="Normal 7 2 5 3" xfId="3147"/>
    <cellStyle name="Normal 7 2 5 3 2" xfId="3148"/>
    <cellStyle name="Normal 7 2 5 3 2 2" xfId="3149"/>
    <cellStyle name="Normal 7 2 5 3 2 2 2" xfId="3150"/>
    <cellStyle name="Normal 7 2 5 3 2 2 3" xfId="3151"/>
    <cellStyle name="Normal 7 2 5 3 2 3" xfId="3152"/>
    <cellStyle name="Normal 7 2 5 3 2 4" xfId="3153"/>
    <cellStyle name="Normal 7 2 5 3 3" xfId="3154"/>
    <cellStyle name="Normal 7 2 5 3 3 2" xfId="3155"/>
    <cellStyle name="Normal 7 2 5 3 3 3" xfId="3156"/>
    <cellStyle name="Normal 7 2 5 3 4" xfId="3157"/>
    <cellStyle name="Normal 7 2 5 3 5" xfId="3158"/>
    <cellStyle name="Normal 7 2 5 4" xfId="3159"/>
    <cellStyle name="Normal 7 2 5 4 2" xfId="3160"/>
    <cellStyle name="Normal 7 2 5 4 2 2" xfId="3161"/>
    <cellStyle name="Normal 7 2 5 4 2 3" xfId="3162"/>
    <cellStyle name="Normal 7 2 5 4 3" xfId="3163"/>
    <cellStyle name="Normal 7 2 5 4 4" xfId="3164"/>
    <cellStyle name="Normal 7 2 5 5" xfId="3165"/>
    <cellStyle name="Normal 7 2 5 5 2" xfId="3166"/>
    <cellStyle name="Normal 7 2 5 5 3" xfId="3167"/>
    <cellStyle name="Normal 7 2 5 6" xfId="3168"/>
    <cellStyle name="Normal 7 2 5 7" xfId="3169"/>
    <cellStyle name="Normal 7 2 6" xfId="3170"/>
    <cellStyle name="Normal 7 2 6 2" xfId="3171"/>
    <cellStyle name="Normal 7 2 6 2 2" xfId="3172"/>
    <cellStyle name="Normal 7 2 6 2 2 2" xfId="3173"/>
    <cellStyle name="Normal 7 2 6 2 2 2 2" xfId="3174"/>
    <cellStyle name="Normal 7 2 6 2 2 2 3" xfId="3175"/>
    <cellStyle name="Normal 7 2 6 2 2 3" xfId="3176"/>
    <cellStyle name="Normal 7 2 6 2 2 4" xfId="3177"/>
    <cellStyle name="Normal 7 2 6 2 3" xfId="3178"/>
    <cellStyle name="Normal 7 2 6 2 3 2" xfId="3179"/>
    <cellStyle name="Normal 7 2 6 2 3 3" xfId="3180"/>
    <cellStyle name="Normal 7 2 6 2 4" xfId="3181"/>
    <cellStyle name="Normal 7 2 6 2 5" xfId="3182"/>
    <cellStyle name="Normal 7 2 6 3" xfId="3183"/>
    <cellStyle name="Normal 7 2 6 3 2" xfId="3184"/>
    <cellStyle name="Normal 7 2 6 3 2 2" xfId="3185"/>
    <cellStyle name="Normal 7 2 6 3 2 2 2" xfId="3186"/>
    <cellStyle name="Normal 7 2 6 3 2 2 3" xfId="3187"/>
    <cellStyle name="Normal 7 2 6 3 2 3" xfId="3188"/>
    <cellStyle name="Normal 7 2 6 3 2 4" xfId="3189"/>
    <cellStyle name="Normal 7 2 6 3 3" xfId="3190"/>
    <cellStyle name="Normal 7 2 6 3 3 2" xfId="3191"/>
    <cellStyle name="Normal 7 2 6 3 3 3" xfId="3192"/>
    <cellStyle name="Normal 7 2 6 3 4" xfId="3193"/>
    <cellStyle name="Normal 7 2 6 3 5" xfId="3194"/>
    <cellStyle name="Normal 7 2 6 4" xfId="3195"/>
    <cellStyle name="Normal 7 2 6 4 2" xfId="3196"/>
    <cellStyle name="Normal 7 2 6 4 2 2" xfId="3197"/>
    <cellStyle name="Normal 7 2 6 4 2 3" xfId="3198"/>
    <cellStyle name="Normal 7 2 6 4 3" xfId="3199"/>
    <cellStyle name="Normal 7 2 6 4 4" xfId="3200"/>
    <cellStyle name="Normal 7 2 6 5" xfId="3201"/>
    <cellStyle name="Normal 7 2 6 5 2" xfId="3202"/>
    <cellStyle name="Normal 7 2 6 5 3" xfId="3203"/>
    <cellStyle name="Normal 7 2 6 6" xfId="3204"/>
    <cellStyle name="Normal 7 2 6 7" xfId="3205"/>
    <cellStyle name="Normal 7 2 7" xfId="3206"/>
    <cellStyle name="Normal 7 2 7 2" xfId="3207"/>
    <cellStyle name="Normal 7 2 7 2 2" xfId="3208"/>
    <cellStyle name="Normal 7 2 7 2 2 2" xfId="3209"/>
    <cellStyle name="Normal 7 2 7 2 2 2 2" xfId="3210"/>
    <cellStyle name="Normal 7 2 7 2 2 2 3" xfId="3211"/>
    <cellStyle name="Normal 7 2 7 2 2 3" xfId="3212"/>
    <cellStyle name="Normal 7 2 7 2 2 4" xfId="3213"/>
    <cellStyle name="Normal 7 2 7 2 3" xfId="3214"/>
    <cellStyle name="Normal 7 2 7 2 3 2" xfId="3215"/>
    <cellStyle name="Normal 7 2 7 2 3 3" xfId="3216"/>
    <cellStyle name="Normal 7 2 7 2 4" xfId="3217"/>
    <cellStyle name="Normal 7 2 7 2 5" xfId="3218"/>
    <cellStyle name="Normal 7 2 7 3" xfId="3219"/>
    <cellStyle name="Normal 7 2 7 3 2" xfId="3220"/>
    <cellStyle name="Normal 7 2 7 3 2 2" xfId="3221"/>
    <cellStyle name="Normal 7 2 7 3 2 2 2" xfId="3222"/>
    <cellStyle name="Normal 7 2 7 3 2 2 3" xfId="3223"/>
    <cellStyle name="Normal 7 2 7 3 2 3" xfId="3224"/>
    <cellStyle name="Normal 7 2 7 3 2 4" xfId="3225"/>
    <cellStyle name="Normal 7 2 7 3 3" xfId="3226"/>
    <cellStyle name="Normal 7 2 7 3 3 2" xfId="3227"/>
    <cellStyle name="Normal 7 2 7 3 3 3" xfId="3228"/>
    <cellStyle name="Normal 7 2 7 3 4" xfId="3229"/>
    <cellStyle name="Normal 7 2 7 3 5" xfId="3230"/>
    <cellStyle name="Normal 7 2 7 4" xfId="3231"/>
    <cellStyle name="Normal 7 2 7 4 2" xfId="3232"/>
    <cellStyle name="Normal 7 2 7 4 2 2" xfId="3233"/>
    <cellStyle name="Normal 7 2 7 4 2 3" xfId="3234"/>
    <cellStyle name="Normal 7 2 7 4 3" xfId="3235"/>
    <cellStyle name="Normal 7 2 7 4 4" xfId="3236"/>
    <cellStyle name="Normal 7 2 7 5" xfId="3237"/>
    <cellStyle name="Normal 7 2 7 5 2" xfId="3238"/>
    <cellStyle name="Normal 7 2 7 5 3" xfId="3239"/>
    <cellStyle name="Normal 7 2 7 6" xfId="3240"/>
    <cellStyle name="Normal 7 2 7 7" xfId="3241"/>
    <cellStyle name="Normal 7 2 8" xfId="3242"/>
    <cellStyle name="Normal 7 2 8 2" xfId="3243"/>
    <cellStyle name="Normal 7 2 8 2 2" xfId="3244"/>
    <cellStyle name="Normal 7 2 8 2 2 2" xfId="3245"/>
    <cellStyle name="Normal 7 2 8 2 2 2 2" xfId="3246"/>
    <cellStyle name="Normal 7 2 8 2 2 2 3" xfId="3247"/>
    <cellStyle name="Normal 7 2 8 2 2 3" xfId="3248"/>
    <cellStyle name="Normal 7 2 8 2 2 4" xfId="3249"/>
    <cellStyle name="Normal 7 2 8 2 3" xfId="3250"/>
    <cellStyle name="Normal 7 2 8 2 3 2" xfId="3251"/>
    <cellStyle name="Normal 7 2 8 2 3 3" xfId="3252"/>
    <cellStyle name="Normal 7 2 8 2 4" xfId="3253"/>
    <cellStyle name="Normal 7 2 8 2 5" xfId="3254"/>
    <cellStyle name="Normal 7 2 8 3" xfId="3255"/>
    <cellStyle name="Normal 7 2 8 3 2" xfId="3256"/>
    <cellStyle name="Normal 7 2 8 3 2 2" xfId="3257"/>
    <cellStyle name="Normal 7 2 8 3 2 2 2" xfId="3258"/>
    <cellStyle name="Normal 7 2 8 3 2 2 3" xfId="3259"/>
    <cellStyle name="Normal 7 2 8 3 2 3" xfId="3260"/>
    <cellStyle name="Normal 7 2 8 3 2 4" xfId="3261"/>
    <cellStyle name="Normal 7 2 8 3 3" xfId="3262"/>
    <cellStyle name="Normal 7 2 8 3 3 2" xfId="3263"/>
    <cellStyle name="Normal 7 2 8 3 3 3" xfId="3264"/>
    <cellStyle name="Normal 7 2 8 3 4" xfId="3265"/>
    <cellStyle name="Normal 7 2 8 3 5" xfId="3266"/>
    <cellStyle name="Normal 7 2 8 4" xfId="3267"/>
    <cellStyle name="Normal 7 2 8 4 2" xfId="3268"/>
    <cellStyle name="Normal 7 2 8 4 2 2" xfId="3269"/>
    <cellStyle name="Normal 7 2 8 4 2 3" xfId="3270"/>
    <cellStyle name="Normal 7 2 8 4 3" xfId="3271"/>
    <cellStyle name="Normal 7 2 8 4 4" xfId="3272"/>
    <cellStyle name="Normal 7 2 8 5" xfId="3273"/>
    <cellStyle name="Normal 7 2 8 5 2" xfId="3274"/>
    <cellStyle name="Normal 7 2 8 5 3" xfId="3275"/>
    <cellStyle name="Normal 7 2 8 6" xfId="3276"/>
    <cellStyle name="Normal 7 2 8 7" xfId="3277"/>
    <cellStyle name="Normal 7 2 9" xfId="3278"/>
    <cellStyle name="Normal 7 2 9 2" xfId="3279"/>
    <cellStyle name="Normal 7 2 9 2 2" xfId="3280"/>
    <cellStyle name="Normal 7 2 9 2 2 2" xfId="3281"/>
    <cellStyle name="Normal 7 2 9 2 2 2 2" xfId="3282"/>
    <cellStyle name="Normal 7 2 9 2 2 2 3" xfId="3283"/>
    <cellStyle name="Normal 7 2 9 2 2 3" xfId="3284"/>
    <cellStyle name="Normal 7 2 9 2 2 4" xfId="3285"/>
    <cellStyle name="Normal 7 2 9 2 3" xfId="3286"/>
    <cellStyle name="Normal 7 2 9 2 3 2" xfId="3287"/>
    <cellStyle name="Normal 7 2 9 2 3 3" xfId="3288"/>
    <cellStyle name="Normal 7 2 9 2 4" xfId="3289"/>
    <cellStyle name="Normal 7 2 9 2 5" xfId="3290"/>
    <cellStyle name="Normal 7 2 9 3" xfId="3291"/>
    <cellStyle name="Normal 7 2 9 3 2" xfId="3292"/>
    <cellStyle name="Normal 7 2 9 3 2 2" xfId="3293"/>
    <cellStyle name="Normal 7 2 9 3 2 2 2" xfId="3294"/>
    <cellStyle name="Normal 7 2 9 3 2 2 3" xfId="3295"/>
    <cellStyle name="Normal 7 2 9 3 2 3" xfId="3296"/>
    <cellStyle name="Normal 7 2 9 3 2 4" xfId="3297"/>
    <cellStyle name="Normal 7 2 9 3 3" xfId="3298"/>
    <cellStyle name="Normal 7 2 9 3 3 2" xfId="3299"/>
    <cellStyle name="Normal 7 2 9 3 3 3" xfId="3300"/>
    <cellStyle name="Normal 7 2 9 3 4" xfId="3301"/>
    <cellStyle name="Normal 7 2 9 3 5" xfId="3302"/>
    <cellStyle name="Normal 7 2 9 4" xfId="3303"/>
    <cellStyle name="Normal 7 2 9 4 2" xfId="3304"/>
    <cellStyle name="Normal 7 2 9 4 2 2" xfId="3305"/>
    <cellStyle name="Normal 7 2 9 4 2 3" xfId="3306"/>
    <cellStyle name="Normal 7 2 9 4 3" xfId="3307"/>
    <cellStyle name="Normal 7 2 9 4 4" xfId="3308"/>
    <cellStyle name="Normal 7 2 9 5" xfId="3309"/>
    <cellStyle name="Normal 7 2 9 5 2" xfId="3310"/>
    <cellStyle name="Normal 7 2 9 5 3" xfId="3311"/>
    <cellStyle name="Normal 7 2 9 6" xfId="3312"/>
    <cellStyle name="Normal 7 2 9 7" xfId="3313"/>
    <cellStyle name="Normal 7 20" xfId="3314"/>
    <cellStyle name="Normal 7 20 2" xfId="3315"/>
    <cellStyle name="Normal 7 20 2 2" xfId="3316"/>
    <cellStyle name="Normal 7 20 2 3" xfId="3317"/>
    <cellStyle name="Normal 7 20 3" xfId="3318"/>
    <cellStyle name="Normal 7 20 4" xfId="3319"/>
    <cellStyle name="Normal 7 21" xfId="3320"/>
    <cellStyle name="Normal 7 21 2" xfId="3321"/>
    <cellStyle name="Normal 7 21 3" xfId="3322"/>
    <cellStyle name="Normal 7 22" xfId="3323"/>
    <cellStyle name="Normal 7 22 2" xfId="3324"/>
    <cellStyle name="Normal 7 22 3" xfId="3325"/>
    <cellStyle name="Normal 7 23" xfId="3326"/>
    <cellStyle name="Normal 7 23 2" xfId="3327"/>
    <cellStyle name="Normal 7 24" xfId="3328"/>
    <cellStyle name="Normal 7 3" xfId="3329"/>
    <cellStyle name="Normal 7 3 10" xfId="3330"/>
    <cellStyle name="Normal 7 3 2" xfId="3331"/>
    <cellStyle name="Normal 7 3 2 2" xfId="3332"/>
    <cellStyle name="Normal 7 3 2 2 2" xfId="3333"/>
    <cellStyle name="Normal 7 3 2 2 2 2" xfId="3334"/>
    <cellStyle name="Normal 7 3 2 2 2 2 2" xfId="3335"/>
    <cellStyle name="Normal 7 3 2 2 2 2 2 2" xfId="3336"/>
    <cellStyle name="Normal 7 3 2 2 2 2 2 3" xfId="3337"/>
    <cellStyle name="Normal 7 3 2 2 2 2 3" xfId="3338"/>
    <cellStyle name="Normal 7 3 2 2 2 2 4" xfId="3339"/>
    <cellStyle name="Normal 7 3 2 2 2 3" xfId="3340"/>
    <cellStyle name="Normal 7 3 2 2 2 3 2" xfId="3341"/>
    <cellStyle name="Normal 7 3 2 2 2 3 3" xfId="3342"/>
    <cellStyle name="Normal 7 3 2 2 2 4" xfId="3343"/>
    <cellStyle name="Normal 7 3 2 2 2 5" xfId="3344"/>
    <cellStyle name="Normal 7 3 2 2 3" xfId="3345"/>
    <cellStyle name="Normal 7 3 2 2 3 2" xfId="3346"/>
    <cellStyle name="Normal 7 3 2 2 3 2 2" xfId="3347"/>
    <cellStyle name="Normal 7 3 2 2 3 2 2 2" xfId="3348"/>
    <cellStyle name="Normal 7 3 2 2 3 2 2 3" xfId="3349"/>
    <cellStyle name="Normal 7 3 2 2 3 2 3" xfId="3350"/>
    <cellStyle name="Normal 7 3 2 2 3 2 4" xfId="3351"/>
    <cellStyle name="Normal 7 3 2 2 3 3" xfId="3352"/>
    <cellStyle name="Normal 7 3 2 2 3 3 2" xfId="3353"/>
    <cellStyle name="Normal 7 3 2 2 3 3 3" xfId="3354"/>
    <cellStyle name="Normal 7 3 2 2 3 4" xfId="3355"/>
    <cellStyle name="Normal 7 3 2 2 3 5" xfId="3356"/>
    <cellStyle name="Normal 7 3 2 2 4" xfId="3357"/>
    <cellStyle name="Normal 7 3 2 2 4 2" xfId="3358"/>
    <cellStyle name="Normal 7 3 2 2 4 2 2" xfId="3359"/>
    <cellStyle name="Normal 7 3 2 2 4 2 3" xfId="3360"/>
    <cellStyle name="Normal 7 3 2 2 4 3" xfId="3361"/>
    <cellStyle name="Normal 7 3 2 2 4 4" xfId="3362"/>
    <cellStyle name="Normal 7 3 2 2 5" xfId="3363"/>
    <cellStyle name="Normal 7 3 2 2 5 2" xfId="3364"/>
    <cellStyle name="Normal 7 3 2 2 5 3" xfId="3365"/>
    <cellStyle name="Normal 7 3 2 2 6" xfId="3366"/>
    <cellStyle name="Normal 7 3 2 2 7" xfId="3367"/>
    <cellStyle name="Normal 7 3 2 3" xfId="3368"/>
    <cellStyle name="Normal 7 3 2 3 2" xfId="3369"/>
    <cellStyle name="Normal 7 3 2 3 2 2" xfId="3370"/>
    <cellStyle name="Normal 7 3 2 3 2 2 2" xfId="3371"/>
    <cellStyle name="Normal 7 3 2 3 2 2 2 2" xfId="3372"/>
    <cellStyle name="Normal 7 3 2 3 2 2 2 3" xfId="3373"/>
    <cellStyle name="Normal 7 3 2 3 2 2 3" xfId="3374"/>
    <cellStyle name="Normal 7 3 2 3 2 2 4" xfId="3375"/>
    <cellStyle name="Normal 7 3 2 3 2 3" xfId="3376"/>
    <cellStyle name="Normal 7 3 2 3 2 3 2" xfId="3377"/>
    <cellStyle name="Normal 7 3 2 3 2 3 3" xfId="3378"/>
    <cellStyle name="Normal 7 3 2 3 2 4" xfId="3379"/>
    <cellStyle name="Normal 7 3 2 3 2 5" xfId="3380"/>
    <cellStyle name="Normal 7 3 2 3 3" xfId="3381"/>
    <cellStyle name="Normal 7 3 2 3 3 2" xfId="3382"/>
    <cellStyle name="Normal 7 3 2 3 3 2 2" xfId="3383"/>
    <cellStyle name="Normal 7 3 2 3 3 2 2 2" xfId="3384"/>
    <cellStyle name="Normal 7 3 2 3 3 2 2 3" xfId="3385"/>
    <cellStyle name="Normal 7 3 2 3 3 2 3" xfId="3386"/>
    <cellStyle name="Normal 7 3 2 3 3 2 4" xfId="3387"/>
    <cellStyle name="Normal 7 3 2 3 3 3" xfId="3388"/>
    <cellStyle name="Normal 7 3 2 3 3 3 2" xfId="3389"/>
    <cellStyle name="Normal 7 3 2 3 3 3 3" xfId="3390"/>
    <cellStyle name="Normal 7 3 2 3 3 4" xfId="3391"/>
    <cellStyle name="Normal 7 3 2 3 3 5" xfId="3392"/>
    <cellStyle name="Normal 7 3 2 3 4" xfId="3393"/>
    <cellStyle name="Normal 7 3 2 3 4 2" xfId="3394"/>
    <cellStyle name="Normal 7 3 2 3 4 2 2" xfId="3395"/>
    <cellStyle name="Normal 7 3 2 3 4 2 3" xfId="3396"/>
    <cellStyle name="Normal 7 3 2 3 4 3" xfId="3397"/>
    <cellStyle name="Normal 7 3 2 3 4 4" xfId="3398"/>
    <cellStyle name="Normal 7 3 2 3 5" xfId="3399"/>
    <cellStyle name="Normal 7 3 2 3 5 2" xfId="3400"/>
    <cellStyle name="Normal 7 3 2 3 5 3" xfId="3401"/>
    <cellStyle name="Normal 7 3 2 3 6" xfId="3402"/>
    <cellStyle name="Normal 7 3 2 3 7" xfId="3403"/>
    <cellStyle name="Normal 7 3 2 4" xfId="3404"/>
    <cellStyle name="Normal 7 3 2 4 2" xfId="3405"/>
    <cellStyle name="Normal 7 3 2 4 2 2" xfId="3406"/>
    <cellStyle name="Normal 7 3 2 4 2 2 2" xfId="3407"/>
    <cellStyle name="Normal 7 3 2 4 2 2 3" xfId="3408"/>
    <cellStyle name="Normal 7 3 2 4 2 3" xfId="3409"/>
    <cellStyle name="Normal 7 3 2 4 2 4" xfId="3410"/>
    <cellStyle name="Normal 7 3 2 4 3" xfId="3411"/>
    <cellStyle name="Normal 7 3 2 4 3 2" xfId="3412"/>
    <cellStyle name="Normal 7 3 2 4 3 3" xfId="3413"/>
    <cellStyle name="Normal 7 3 2 4 4" xfId="3414"/>
    <cellStyle name="Normal 7 3 2 4 5" xfId="3415"/>
    <cellStyle name="Normal 7 3 2 5" xfId="3416"/>
    <cellStyle name="Normal 7 3 2 5 2" xfId="3417"/>
    <cellStyle name="Normal 7 3 2 5 2 2" xfId="3418"/>
    <cellStyle name="Normal 7 3 2 5 2 2 2" xfId="3419"/>
    <cellStyle name="Normal 7 3 2 5 2 2 3" xfId="3420"/>
    <cellStyle name="Normal 7 3 2 5 2 3" xfId="3421"/>
    <cellStyle name="Normal 7 3 2 5 2 4" xfId="3422"/>
    <cellStyle name="Normal 7 3 2 5 3" xfId="3423"/>
    <cellStyle name="Normal 7 3 2 5 3 2" xfId="3424"/>
    <cellStyle name="Normal 7 3 2 5 3 3" xfId="3425"/>
    <cellStyle name="Normal 7 3 2 5 4" xfId="3426"/>
    <cellStyle name="Normal 7 3 2 5 5" xfId="3427"/>
    <cellStyle name="Normal 7 3 2 6" xfId="3428"/>
    <cellStyle name="Normal 7 3 2 6 2" xfId="3429"/>
    <cellStyle name="Normal 7 3 2 6 2 2" xfId="3430"/>
    <cellStyle name="Normal 7 3 2 6 2 3" xfId="3431"/>
    <cellStyle name="Normal 7 3 2 6 3" xfId="3432"/>
    <cellStyle name="Normal 7 3 2 6 4" xfId="3433"/>
    <cellStyle name="Normal 7 3 2 7" xfId="3434"/>
    <cellStyle name="Normal 7 3 2 7 2" xfId="3435"/>
    <cellStyle name="Normal 7 3 2 7 3" xfId="3436"/>
    <cellStyle name="Normal 7 3 2 8" xfId="3437"/>
    <cellStyle name="Normal 7 3 2 9" xfId="3438"/>
    <cellStyle name="Normal 7 3 3" xfId="3439"/>
    <cellStyle name="Normal 7 3 3 2" xfId="3440"/>
    <cellStyle name="Normal 7 3 3 2 2" xfId="3441"/>
    <cellStyle name="Normal 7 3 3 2 2 2" xfId="3442"/>
    <cellStyle name="Normal 7 3 3 2 2 2 2" xfId="3443"/>
    <cellStyle name="Normal 7 3 3 2 2 2 3" xfId="3444"/>
    <cellStyle name="Normal 7 3 3 2 2 3" xfId="3445"/>
    <cellStyle name="Normal 7 3 3 2 2 4" xfId="3446"/>
    <cellStyle name="Normal 7 3 3 2 3" xfId="3447"/>
    <cellStyle name="Normal 7 3 3 2 3 2" xfId="3448"/>
    <cellStyle name="Normal 7 3 3 2 3 3" xfId="3449"/>
    <cellStyle name="Normal 7 3 3 2 4" xfId="3450"/>
    <cellStyle name="Normal 7 3 3 2 5" xfId="3451"/>
    <cellStyle name="Normal 7 3 3 3" xfId="3452"/>
    <cellStyle name="Normal 7 3 3 3 2" xfId="3453"/>
    <cellStyle name="Normal 7 3 3 3 2 2" xfId="3454"/>
    <cellStyle name="Normal 7 3 3 3 2 2 2" xfId="3455"/>
    <cellStyle name="Normal 7 3 3 3 2 2 3" xfId="3456"/>
    <cellStyle name="Normal 7 3 3 3 2 3" xfId="3457"/>
    <cellStyle name="Normal 7 3 3 3 2 4" xfId="3458"/>
    <cellStyle name="Normal 7 3 3 3 3" xfId="3459"/>
    <cellStyle name="Normal 7 3 3 3 3 2" xfId="3460"/>
    <cellStyle name="Normal 7 3 3 3 3 3" xfId="3461"/>
    <cellStyle name="Normal 7 3 3 3 4" xfId="3462"/>
    <cellStyle name="Normal 7 3 3 3 5" xfId="3463"/>
    <cellStyle name="Normal 7 3 3 4" xfId="3464"/>
    <cellStyle name="Normal 7 3 3 4 2" xfId="3465"/>
    <cellStyle name="Normal 7 3 3 4 2 2" xfId="3466"/>
    <cellStyle name="Normal 7 3 3 4 2 3" xfId="3467"/>
    <cellStyle name="Normal 7 3 3 4 3" xfId="3468"/>
    <cellStyle name="Normal 7 3 3 4 4" xfId="3469"/>
    <cellStyle name="Normal 7 3 3 5" xfId="3470"/>
    <cellStyle name="Normal 7 3 3 5 2" xfId="3471"/>
    <cellStyle name="Normal 7 3 3 5 3" xfId="3472"/>
    <cellStyle name="Normal 7 3 3 6" xfId="3473"/>
    <cellStyle name="Normal 7 3 3 7" xfId="3474"/>
    <cellStyle name="Normal 7 3 4" xfId="3475"/>
    <cellStyle name="Normal 7 3 4 2" xfId="3476"/>
    <cellStyle name="Normal 7 3 4 2 2" xfId="3477"/>
    <cellStyle name="Normal 7 3 4 2 2 2" xfId="3478"/>
    <cellStyle name="Normal 7 3 4 2 2 2 2" xfId="3479"/>
    <cellStyle name="Normal 7 3 4 2 2 2 3" xfId="3480"/>
    <cellStyle name="Normal 7 3 4 2 2 3" xfId="3481"/>
    <cellStyle name="Normal 7 3 4 2 2 4" xfId="3482"/>
    <cellStyle name="Normal 7 3 4 2 3" xfId="3483"/>
    <cellStyle name="Normal 7 3 4 2 3 2" xfId="3484"/>
    <cellStyle name="Normal 7 3 4 2 3 3" xfId="3485"/>
    <cellStyle name="Normal 7 3 4 2 4" xfId="3486"/>
    <cellStyle name="Normal 7 3 4 2 5" xfId="3487"/>
    <cellStyle name="Normal 7 3 4 3" xfId="3488"/>
    <cellStyle name="Normal 7 3 4 3 2" xfId="3489"/>
    <cellStyle name="Normal 7 3 4 3 2 2" xfId="3490"/>
    <cellStyle name="Normal 7 3 4 3 2 2 2" xfId="3491"/>
    <cellStyle name="Normal 7 3 4 3 2 2 3" xfId="3492"/>
    <cellStyle name="Normal 7 3 4 3 2 3" xfId="3493"/>
    <cellStyle name="Normal 7 3 4 3 2 4" xfId="3494"/>
    <cellStyle name="Normal 7 3 4 3 3" xfId="3495"/>
    <cellStyle name="Normal 7 3 4 3 3 2" xfId="3496"/>
    <cellStyle name="Normal 7 3 4 3 3 3" xfId="3497"/>
    <cellStyle name="Normal 7 3 4 3 4" xfId="3498"/>
    <cellStyle name="Normal 7 3 4 3 5" xfId="3499"/>
    <cellStyle name="Normal 7 3 4 4" xfId="3500"/>
    <cellStyle name="Normal 7 3 4 4 2" xfId="3501"/>
    <cellStyle name="Normal 7 3 4 4 2 2" xfId="3502"/>
    <cellStyle name="Normal 7 3 4 4 2 3" xfId="3503"/>
    <cellStyle name="Normal 7 3 4 4 3" xfId="3504"/>
    <cellStyle name="Normal 7 3 4 4 4" xfId="3505"/>
    <cellStyle name="Normal 7 3 4 5" xfId="3506"/>
    <cellStyle name="Normal 7 3 4 5 2" xfId="3507"/>
    <cellStyle name="Normal 7 3 4 5 3" xfId="3508"/>
    <cellStyle name="Normal 7 3 4 6" xfId="3509"/>
    <cellStyle name="Normal 7 3 4 7" xfId="3510"/>
    <cellStyle name="Normal 7 3 5" xfId="3511"/>
    <cellStyle name="Normal 7 3 5 2" xfId="3512"/>
    <cellStyle name="Normal 7 3 5 2 2" xfId="3513"/>
    <cellStyle name="Normal 7 3 5 2 2 2" xfId="3514"/>
    <cellStyle name="Normal 7 3 5 2 2 3" xfId="3515"/>
    <cellStyle name="Normal 7 3 5 2 3" xfId="3516"/>
    <cellStyle name="Normal 7 3 5 2 4" xfId="3517"/>
    <cellStyle name="Normal 7 3 5 3" xfId="3518"/>
    <cellStyle name="Normal 7 3 5 3 2" xfId="3519"/>
    <cellStyle name="Normal 7 3 5 3 3" xfId="3520"/>
    <cellStyle name="Normal 7 3 5 4" xfId="3521"/>
    <cellStyle name="Normal 7 3 5 5" xfId="3522"/>
    <cellStyle name="Normal 7 3 6" xfId="3523"/>
    <cellStyle name="Normal 7 3 6 2" xfId="3524"/>
    <cellStyle name="Normal 7 3 6 2 2" xfId="3525"/>
    <cellStyle name="Normal 7 3 6 2 2 2" xfId="3526"/>
    <cellStyle name="Normal 7 3 6 2 2 3" xfId="3527"/>
    <cellStyle name="Normal 7 3 6 2 3" xfId="3528"/>
    <cellStyle name="Normal 7 3 6 2 4" xfId="3529"/>
    <cellStyle name="Normal 7 3 6 3" xfId="3530"/>
    <cellStyle name="Normal 7 3 6 3 2" xfId="3531"/>
    <cellStyle name="Normal 7 3 6 3 3" xfId="3532"/>
    <cellStyle name="Normal 7 3 6 4" xfId="3533"/>
    <cellStyle name="Normal 7 3 6 5" xfId="3534"/>
    <cellStyle name="Normal 7 3 7" xfId="3535"/>
    <cellStyle name="Normal 7 3 7 2" xfId="3536"/>
    <cellStyle name="Normal 7 3 7 2 2" xfId="3537"/>
    <cellStyle name="Normal 7 3 7 2 3" xfId="3538"/>
    <cellStyle name="Normal 7 3 7 3" xfId="3539"/>
    <cellStyle name="Normal 7 3 7 4" xfId="3540"/>
    <cellStyle name="Normal 7 3 8" xfId="3541"/>
    <cellStyle name="Normal 7 3 8 2" xfId="3542"/>
    <cellStyle name="Normal 7 3 8 3" xfId="3543"/>
    <cellStyle name="Normal 7 3 9" xfId="3544"/>
    <cellStyle name="Normal 7 4" xfId="3545"/>
    <cellStyle name="Normal 7 4 2" xfId="3546"/>
    <cellStyle name="Normal 7 4 2 2" xfId="3547"/>
    <cellStyle name="Normal 7 4 2 2 2" xfId="3548"/>
    <cellStyle name="Normal 7 4 2 2 2 2" xfId="3549"/>
    <cellStyle name="Normal 7 4 2 2 2 2 2" xfId="3550"/>
    <cellStyle name="Normal 7 4 2 2 2 2 3" xfId="3551"/>
    <cellStyle name="Normal 7 4 2 2 2 3" xfId="3552"/>
    <cellStyle name="Normal 7 4 2 2 2 4" xfId="3553"/>
    <cellStyle name="Normal 7 4 2 2 3" xfId="3554"/>
    <cellStyle name="Normal 7 4 2 2 3 2" xfId="3555"/>
    <cellStyle name="Normal 7 4 2 2 3 3" xfId="3556"/>
    <cellStyle name="Normal 7 4 2 2 4" xfId="3557"/>
    <cellStyle name="Normal 7 4 2 2 5" xfId="3558"/>
    <cellStyle name="Normal 7 4 2 3" xfId="3559"/>
    <cellStyle name="Normal 7 4 2 3 2" xfId="3560"/>
    <cellStyle name="Normal 7 4 2 3 2 2" xfId="3561"/>
    <cellStyle name="Normal 7 4 2 3 2 2 2" xfId="3562"/>
    <cellStyle name="Normal 7 4 2 3 2 2 3" xfId="3563"/>
    <cellStyle name="Normal 7 4 2 3 2 3" xfId="3564"/>
    <cellStyle name="Normal 7 4 2 3 2 4" xfId="3565"/>
    <cellStyle name="Normal 7 4 2 3 3" xfId="3566"/>
    <cellStyle name="Normal 7 4 2 3 3 2" xfId="3567"/>
    <cellStyle name="Normal 7 4 2 3 3 3" xfId="3568"/>
    <cellStyle name="Normal 7 4 2 3 4" xfId="3569"/>
    <cellStyle name="Normal 7 4 2 3 5" xfId="3570"/>
    <cellStyle name="Normal 7 4 2 4" xfId="3571"/>
    <cellStyle name="Normal 7 4 2 4 2" xfId="3572"/>
    <cellStyle name="Normal 7 4 2 4 2 2" xfId="3573"/>
    <cellStyle name="Normal 7 4 2 4 2 3" xfId="3574"/>
    <cellStyle name="Normal 7 4 2 4 3" xfId="3575"/>
    <cellStyle name="Normal 7 4 2 4 4" xfId="3576"/>
    <cellStyle name="Normal 7 4 2 5" xfId="3577"/>
    <cellStyle name="Normal 7 4 2 5 2" xfId="3578"/>
    <cellStyle name="Normal 7 4 2 5 3" xfId="3579"/>
    <cellStyle name="Normal 7 4 2 6" xfId="3580"/>
    <cellStyle name="Normal 7 4 2 7" xfId="3581"/>
    <cellStyle name="Normal 7 4 3" xfId="3582"/>
    <cellStyle name="Normal 7 4 3 2" xfId="3583"/>
    <cellStyle name="Normal 7 4 3 2 2" xfId="3584"/>
    <cellStyle name="Normal 7 4 3 2 2 2" xfId="3585"/>
    <cellStyle name="Normal 7 4 3 2 2 2 2" xfId="3586"/>
    <cellStyle name="Normal 7 4 3 2 2 2 3" xfId="3587"/>
    <cellStyle name="Normal 7 4 3 2 2 3" xfId="3588"/>
    <cellStyle name="Normal 7 4 3 2 2 4" xfId="3589"/>
    <cellStyle name="Normal 7 4 3 2 3" xfId="3590"/>
    <cellStyle name="Normal 7 4 3 2 3 2" xfId="3591"/>
    <cellStyle name="Normal 7 4 3 2 3 3" xfId="3592"/>
    <cellStyle name="Normal 7 4 3 2 4" xfId="3593"/>
    <cellStyle name="Normal 7 4 3 2 5" xfId="3594"/>
    <cellStyle name="Normal 7 4 3 3" xfId="3595"/>
    <cellStyle name="Normal 7 4 3 3 2" xfId="3596"/>
    <cellStyle name="Normal 7 4 3 3 2 2" xfId="3597"/>
    <cellStyle name="Normal 7 4 3 3 2 2 2" xfId="3598"/>
    <cellStyle name="Normal 7 4 3 3 2 2 3" xfId="3599"/>
    <cellStyle name="Normal 7 4 3 3 2 3" xfId="3600"/>
    <cellStyle name="Normal 7 4 3 3 2 4" xfId="3601"/>
    <cellStyle name="Normal 7 4 3 3 3" xfId="3602"/>
    <cellStyle name="Normal 7 4 3 3 3 2" xfId="3603"/>
    <cellStyle name="Normal 7 4 3 3 3 3" xfId="3604"/>
    <cellStyle name="Normal 7 4 3 3 4" xfId="3605"/>
    <cellStyle name="Normal 7 4 3 3 5" xfId="3606"/>
    <cellStyle name="Normal 7 4 3 4" xfId="3607"/>
    <cellStyle name="Normal 7 4 3 4 2" xfId="3608"/>
    <cellStyle name="Normal 7 4 3 4 2 2" xfId="3609"/>
    <cellStyle name="Normal 7 4 3 4 2 3" xfId="3610"/>
    <cellStyle name="Normal 7 4 3 4 3" xfId="3611"/>
    <cellStyle name="Normal 7 4 3 4 4" xfId="3612"/>
    <cellStyle name="Normal 7 4 3 5" xfId="3613"/>
    <cellStyle name="Normal 7 4 3 5 2" xfId="3614"/>
    <cellStyle name="Normal 7 4 3 5 3" xfId="3615"/>
    <cellStyle name="Normal 7 4 3 6" xfId="3616"/>
    <cellStyle name="Normal 7 4 3 7" xfId="3617"/>
    <cellStyle name="Normal 7 4 4" xfId="3618"/>
    <cellStyle name="Normal 7 4 4 2" xfId="3619"/>
    <cellStyle name="Normal 7 4 4 2 2" xfId="3620"/>
    <cellStyle name="Normal 7 4 4 2 2 2" xfId="3621"/>
    <cellStyle name="Normal 7 4 4 2 2 3" xfId="3622"/>
    <cellStyle name="Normal 7 4 4 2 3" xfId="3623"/>
    <cellStyle name="Normal 7 4 4 2 4" xfId="3624"/>
    <cellStyle name="Normal 7 4 4 3" xfId="3625"/>
    <cellStyle name="Normal 7 4 4 3 2" xfId="3626"/>
    <cellStyle name="Normal 7 4 4 3 3" xfId="3627"/>
    <cellStyle name="Normal 7 4 4 4" xfId="3628"/>
    <cellStyle name="Normal 7 4 4 5" xfId="3629"/>
    <cellStyle name="Normal 7 4 5" xfId="3630"/>
    <cellStyle name="Normal 7 4 5 2" xfId="3631"/>
    <cellStyle name="Normal 7 4 5 2 2" xfId="3632"/>
    <cellStyle name="Normal 7 4 5 2 2 2" xfId="3633"/>
    <cellStyle name="Normal 7 4 5 2 2 3" xfId="3634"/>
    <cellStyle name="Normal 7 4 5 2 3" xfId="3635"/>
    <cellStyle name="Normal 7 4 5 2 4" xfId="3636"/>
    <cellStyle name="Normal 7 4 5 3" xfId="3637"/>
    <cellStyle name="Normal 7 4 5 3 2" xfId="3638"/>
    <cellStyle name="Normal 7 4 5 3 3" xfId="3639"/>
    <cellStyle name="Normal 7 4 5 4" xfId="3640"/>
    <cellStyle name="Normal 7 4 5 5" xfId="3641"/>
    <cellStyle name="Normal 7 4 6" xfId="3642"/>
    <cellStyle name="Normal 7 4 6 2" xfId="3643"/>
    <cellStyle name="Normal 7 4 6 2 2" xfId="3644"/>
    <cellStyle name="Normal 7 4 6 2 3" xfId="3645"/>
    <cellStyle name="Normal 7 4 6 3" xfId="3646"/>
    <cellStyle name="Normal 7 4 6 4" xfId="3647"/>
    <cellStyle name="Normal 7 4 7" xfId="3648"/>
    <cellStyle name="Normal 7 4 7 2" xfId="3649"/>
    <cellStyle name="Normal 7 4 7 3" xfId="3650"/>
    <cellStyle name="Normal 7 4 8" xfId="3651"/>
    <cellStyle name="Normal 7 4 9" xfId="3652"/>
    <cellStyle name="Normal 7 5" xfId="3653"/>
    <cellStyle name="Normal 7 5 2" xfId="3654"/>
    <cellStyle name="Normal 7 5 2 2" xfId="3655"/>
    <cellStyle name="Normal 7 5 2 2 2" xfId="3656"/>
    <cellStyle name="Normal 7 5 2 2 2 2" xfId="3657"/>
    <cellStyle name="Normal 7 5 2 2 2 2 2" xfId="3658"/>
    <cellStyle name="Normal 7 5 2 2 2 2 3" xfId="3659"/>
    <cellStyle name="Normal 7 5 2 2 2 3" xfId="3660"/>
    <cellStyle name="Normal 7 5 2 2 2 4" xfId="3661"/>
    <cellStyle name="Normal 7 5 2 2 3" xfId="3662"/>
    <cellStyle name="Normal 7 5 2 2 3 2" xfId="3663"/>
    <cellStyle name="Normal 7 5 2 2 3 3" xfId="3664"/>
    <cellStyle name="Normal 7 5 2 2 4" xfId="3665"/>
    <cellStyle name="Normal 7 5 2 2 5" xfId="3666"/>
    <cellStyle name="Normal 7 5 2 3" xfId="3667"/>
    <cellStyle name="Normal 7 5 2 3 2" xfId="3668"/>
    <cellStyle name="Normal 7 5 2 3 2 2" xfId="3669"/>
    <cellStyle name="Normal 7 5 2 3 2 2 2" xfId="3670"/>
    <cellStyle name="Normal 7 5 2 3 2 2 3" xfId="3671"/>
    <cellStyle name="Normal 7 5 2 3 2 3" xfId="3672"/>
    <cellStyle name="Normal 7 5 2 3 2 4" xfId="3673"/>
    <cellStyle name="Normal 7 5 2 3 3" xfId="3674"/>
    <cellStyle name="Normal 7 5 2 3 3 2" xfId="3675"/>
    <cellStyle name="Normal 7 5 2 3 3 3" xfId="3676"/>
    <cellStyle name="Normal 7 5 2 3 4" xfId="3677"/>
    <cellStyle name="Normal 7 5 2 3 5" xfId="3678"/>
    <cellStyle name="Normal 7 5 2 4" xfId="3679"/>
    <cellStyle name="Normal 7 5 2 4 2" xfId="3680"/>
    <cellStyle name="Normal 7 5 2 4 2 2" xfId="3681"/>
    <cellStyle name="Normal 7 5 2 4 2 3" xfId="3682"/>
    <cellStyle name="Normal 7 5 2 4 3" xfId="3683"/>
    <cellStyle name="Normal 7 5 2 4 4" xfId="3684"/>
    <cellStyle name="Normal 7 5 2 5" xfId="3685"/>
    <cellStyle name="Normal 7 5 2 5 2" xfId="3686"/>
    <cellStyle name="Normal 7 5 2 5 3" xfId="3687"/>
    <cellStyle name="Normal 7 5 2 6" xfId="3688"/>
    <cellStyle name="Normal 7 5 2 7" xfId="3689"/>
    <cellStyle name="Normal 7 5 3" xfId="3690"/>
    <cellStyle name="Normal 7 5 3 2" xfId="3691"/>
    <cellStyle name="Normal 7 5 3 2 2" xfId="3692"/>
    <cellStyle name="Normal 7 5 3 2 2 2" xfId="3693"/>
    <cellStyle name="Normal 7 5 3 2 2 2 2" xfId="3694"/>
    <cellStyle name="Normal 7 5 3 2 2 2 3" xfId="3695"/>
    <cellStyle name="Normal 7 5 3 2 2 3" xfId="3696"/>
    <cellStyle name="Normal 7 5 3 2 2 4" xfId="3697"/>
    <cellStyle name="Normal 7 5 3 2 3" xfId="3698"/>
    <cellStyle name="Normal 7 5 3 2 3 2" xfId="3699"/>
    <cellStyle name="Normal 7 5 3 2 3 3" xfId="3700"/>
    <cellStyle name="Normal 7 5 3 2 4" xfId="3701"/>
    <cellStyle name="Normal 7 5 3 2 5" xfId="3702"/>
    <cellStyle name="Normal 7 5 3 3" xfId="3703"/>
    <cellStyle name="Normal 7 5 3 3 2" xfId="3704"/>
    <cellStyle name="Normal 7 5 3 3 2 2" xfId="3705"/>
    <cellStyle name="Normal 7 5 3 3 2 2 2" xfId="3706"/>
    <cellStyle name="Normal 7 5 3 3 2 2 3" xfId="3707"/>
    <cellStyle name="Normal 7 5 3 3 2 3" xfId="3708"/>
    <cellStyle name="Normal 7 5 3 3 2 4" xfId="3709"/>
    <cellStyle name="Normal 7 5 3 3 3" xfId="3710"/>
    <cellStyle name="Normal 7 5 3 3 3 2" xfId="3711"/>
    <cellStyle name="Normal 7 5 3 3 3 3" xfId="3712"/>
    <cellStyle name="Normal 7 5 3 3 4" xfId="3713"/>
    <cellStyle name="Normal 7 5 3 3 5" xfId="3714"/>
    <cellStyle name="Normal 7 5 3 4" xfId="3715"/>
    <cellStyle name="Normal 7 5 3 4 2" xfId="3716"/>
    <cellStyle name="Normal 7 5 3 4 2 2" xfId="3717"/>
    <cellStyle name="Normal 7 5 3 4 2 3" xfId="3718"/>
    <cellStyle name="Normal 7 5 3 4 3" xfId="3719"/>
    <cellStyle name="Normal 7 5 3 4 4" xfId="3720"/>
    <cellStyle name="Normal 7 5 3 5" xfId="3721"/>
    <cellStyle name="Normal 7 5 3 5 2" xfId="3722"/>
    <cellStyle name="Normal 7 5 3 5 3" xfId="3723"/>
    <cellStyle name="Normal 7 5 3 6" xfId="3724"/>
    <cellStyle name="Normal 7 5 3 7" xfId="3725"/>
    <cellStyle name="Normal 7 5 4" xfId="3726"/>
    <cellStyle name="Normal 7 5 4 2" xfId="3727"/>
    <cellStyle name="Normal 7 5 4 2 2" xfId="3728"/>
    <cellStyle name="Normal 7 5 4 2 2 2" xfId="3729"/>
    <cellStyle name="Normal 7 5 4 2 2 3" xfId="3730"/>
    <cellStyle name="Normal 7 5 4 2 3" xfId="3731"/>
    <cellStyle name="Normal 7 5 4 2 4" xfId="3732"/>
    <cellStyle name="Normal 7 5 4 3" xfId="3733"/>
    <cellStyle name="Normal 7 5 4 3 2" xfId="3734"/>
    <cellStyle name="Normal 7 5 4 3 3" xfId="3735"/>
    <cellStyle name="Normal 7 5 4 4" xfId="3736"/>
    <cellStyle name="Normal 7 5 4 5" xfId="3737"/>
    <cellStyle name="Normal 7 5 5" xfId="3738"/>
    <cellStyle name="Normal 7 5 5 2" xfId="3739"/>
    <cellStyle name="Normal 7 5 5 2 2" xfId="3740"/>
    <cellStyle name="Normal 7 5 5 2 2 2" xfId="3741"/>
    <cellStyle name="Normal 7 5 5 2 2 3" xfId="3742"/>
    <cellStyle name="Normal 7 5 5 2 3" xfId="3743"/>
    <cellStyle name="Normal 7 5 5 2 4" xfId="3744"/>
    <cellStyle name="Normal 7 5 5 3" xfId="3745"/>
    <cellStyle name="Normal 7 5 5 3 2" xfId="3746"/>
    <cellStyle name="Normal 7 5 5 3 3" xfId="3747"/>
    <cellStyle name="Normal 7 5 5 4" xfId="3748"/>
    <cellStyle name="Normal 7 5 5 5" xfId="3749"/>
    <cellStyle name="Normal 7 5 6" xfId="3750"/>
    <cellStyle name="Normal 7 5 6 2" xfId="3751"/>
    <cellStyle name="Normal 7 5 6 2 2" xfId="3752"/>
    <cellStyle name="Normal 7 5 6 2 3" xfId="3753"/>
    <cellStyle name="Normal 7 5 6 3" xfId="3754"/>
    <cellStyle name="Normal 7 5 6 4" xfId="3755"/>
    <cellStyle name="Normal 7 5 7" xfId="3756"/>
    <cellStyle name="Normal 7 5 7 2" xfId="3757"/>
    <cellStyle name="Normal 7 5 7 3" xfId="3758"/>
    <cellStyle name="Normal 7 5 8" xfId="3759"/>
    <cellStyle name="Normal 7 5 9" xfId="3760"/>
    <cellStyle name="Normal 7 6" xfId="3761"/>
    <cellStyle name="Normal 7 6 2" xfId="3762"/>
    <cellStyle name="Normal 7 6 2 2" xfId="3763"/>
    <cellStyle name="Normal 7 6 2 2 2" xfId="3764"/>
    <cellStyle name="Normal 7 6 2 2 2 2" xfId="3765"/>
    <cellStyle name="Normal 7 6 2 2 2 3" xfId="3766"/>
    <cellStyle name="Normal 7 6 2 2 3" xfId="3767"/>
    <cellStyle name="Normal 7 6 2 2 4" xfId="3768"/>
    <cellStyle name="Normal 7 6 2 3" xfId="3769"/>
    <cellStyle name="Normal 7 6 2 3 2" xfId="3770"/>
    <cellStyle name="Normal 7 6 2 3 3" xfId="3771"/>
    <cellStyle name="Normal 7 6 2 4" xfId="3772"/>
    <cellStyle name="Normal 7 6 2 5" xfId="3773"/>
    <cellStyle name="Normal 7 6 3" xfId="3774"/>
    <cellStyle name="Normal 7 6 3 2" xfId="3775"/>
    <cellStyle name="Normal 7 6 3 2 2" xfId="3776"/>
    <cellStyle name="Normal 7 6 3 2 2 2" xfId="3777"/>
    <cellStyle name="Normal 7 6 3 2 2 3" xfId="3778"/>
    <cellStyle name="Normal 7 6 3 2 3" xfId="3779"/>
    <cellStyle name="Normal 7 6 3 2 4" xfId="3780"/>
    <cellStyle name="Normal 7 6 3 3" xfId="3781"/>
    <cellStyle name="Normal 7 6 3 3 2" xfId="3782"/>
    <cellStyle name="Normal 7 6 3 3 3" xfId="3783"/>
    <cellStyle name="Normal 7 6 3 4" xfId="3784"/>
    <cellStyle name="Normal 7 6 3 5" xfId="3785"/>
    <cellStyle name="Normal 7 6 4" xfId="3786"/>
    <cellStyle name="Normal 7 6 4 2" xfId="3787"/>
    <cellStyle name="Normal 7 6 4 2 2" xfId="3788"/>
    <cellStyle name="Normal 7 6 4 2 3" xfId="3789"/>
    <cellStyle name="Normal 7 6 4 3" xfId="3790"/>
    <cellStyle name="Normal 7 6 4 4" xfId="3791"/>
    <cellStyle name="Normal 7 6 5" xfId="3792"/>
    <cellStyle name="Normal 7 6 5 2" xfId="3793"/>
    <cellStyle name="Normal 7 6 5 3" xfId="3794"/>
    <cellStyle name="Normal 7 6 6" xfId="3795"/>
    <cellStyle name="Normal 7 6 7" xfId="3796"/>
    <cellStyle name="Normal 7 7" xfId="3797"/>
    <cellStyle name="Normal 7 7 2" xfId="3798"/>
    <cellStyle name="Normal 7 7 2 2" xfId="3799"/>
    <cellStyle name="Normal 7 7 2 2 2" xfId="3800"/>
    <cellStyle name="Normal 7 7 2 2 2 2" xfId="3801"/>
    <cellStyle name="Normal 7 7 2 2 2 3" xfId="3802"/>
    <cellStyle name="Normal 7 7 2 2 3" xfId="3803"/>
    <cellStyle name="Normal 7 7 2 2 4" xfId="3804"/>
    <cellStyle name="Normal 7 7 2 3" xfId="3805"/>
    <cellStyle name="Normal 7 7 2 3 2" xfId="3806"/>
    <cellStyle name="Normal 7 7 2 3 3" xfId="3807"/>
    <cellStyle name="Normal 7 7 2 4" xfId="3808"/>
    <cellStyle name="Normal 7 7 2 5" xfId="3809"/>
    <cellStyle name="Normal 7 7 3" xfId="3810"/>
    <cellStyle name="Normal 7 7 3 2" xfId="3811"/>
    <cellStyle name="Normal 7 7 3 2 2" xfId="3812"/>
    <cellStyle name="Normal 7 7 3 2 2 2" xfId="3813"/>
    <cellStyle name="Normal 7 7 3 2 2 3" xfId="3814"/>
    <cellStyle name="Normal 7 7 3 2 3" xfId="3815"/>
    <cellStyle name="Normal 7 7 3 2 4" xfId="3816"/>
    <cellStyle name="Normal 7 7 3 3" xfId="3817"/>
    <cellStyle name="Normal 7 7 3 3 2" xfId="3818"/>
    <cellStyle name="Normal 7 7 3 3 3" xfId="3819"/>
    <cellStyle name="Normal 7 7 3 4" xfId="3820"/>
    <cellStyle name="Normal 7 7 3 5" xfId="3821"/>
    <cellStyle name="Normal 7 7 4" xfId="3822"/>
    <cellStyle name="Normal 7 7 4 2" xfId="3823"/>
    <cellStyle name="Normal 7 7 4 2 2" xfId="3824"/>
    <cellStyle name="Normal 7 7 4 2 3" xfId="3825"/>
    <cellStyle name="Normal 7 7 4 3" xfId="3826"/>
    <cellStyle name="Normal 7 7 4 4" xfId="3827"/>
    <cellStyle name="Normal 7 7 5" xfId="3828"/>
    <cellStyle name="Normal 7 7 5 2" xfId="3829"/>
    <cellStyle name="Normal 7 7 5 3" xfId="3830"/>
    <cellStyle name="Normal 7 7 6" xfId="3831"/>
    <cellStyle name="Normal 7 7 7" xfId="3832"/>
    <cellStyle name="Normal 7 8" xfId="3833"/>
    <cellStyle name="Normal 7 8 2" xfId="3834"/>
    <cellStyle name="Normal 7 8 2 2" xfId="3835"/>
    <cellStyle name="Normal 7 8 2 2 2" xfId="3836"/>
    <cellStyle name="Normal 7 8 2 2 2 2" xfId="3837"/>
    <cellStyle name="Normal 7 8 2 2 2 3" xfId="3838"/>
    <cellStyle name="Normal 7 8 2 2 3" xfId="3839"/>
    <cellStyle name="Normal 7 8 2 2 4" xfId="3840"/>
    <cellStyle name="Normal 7 8 2 3" xfId="3841"/>
    <cellStyle name="Normal 7 8 2 3 2" xfId="3842"/>
    <cellStyle name="Normal 7 8 2 3 3" xfId="3843"/>
    <cellStyle name="Normal 7 8 2 4" xfId="3844"/>
    <cellStyle name="Normal 7 8 2 5" xfId="3845"/>
    <cellStyle name="Normal 7 8 3" xfId="3846"/>
    <cellStyle name="Normal 7 8 3 2" xfId="3847"/>
    <cellStyle name="Normal 7 8 3 2 2" xfId="3848"/>
    <cellStyle name="Normal 7 8 3 2 2 2" xfId="3849"/>
    <cellStyle name="Normal 7 8 3 2 2 3" xfId="3850"/>
    <cellStyle name="Normal 7 8 3 2 3" xfId="3851"/>
    <cellStyle name="Normal 7 8 3 2 4" xfId="3852"/>
    <cellStyle name="Normal 7 8 3 3" xfId="3853"/>
    <cellStyle name="Normal 7 8 3 3 2" xfId="3854"/>
    <cellStyle name="Normal 7 8 3 3 3" xfId="3855"/>
    <cellStyle name="Normal 7 8 3 4" xfId="3856"/>
    <cellStyle name="Normal 7 8 3 5" xfId="3857"/>
    <cellStyle name="Normal 7 8 4" xfId="3858"/>
    <cellStyle name="Normal 7 8 4 2" xfId="3859"/>
    <cellStyle name="Normal 7 8 4 2 2" xfId="3860"/>
    <cellStyle name="Normal 7 8 4 2 3" xfId="3861"/>
    <cellStyle name="Normal 7 8 4 3" xfId="3862"/>
    <cellStyle name="Normal 7 8 4 4" xfId="3863"/>
    <cellStyle name="Normal 7 8 5" xfId="3864"/>
    <cellStyle name="Normal 7 8 5 2" xfId="3865"/>
    <cellStyle name="Normal 7 8 5 3" xfId="3866"/>
    <cellStyle name="Normal 7 8 6" xfId="3867"/>
    <cellStyle name="Normal 7 8 7" xfId="3868"/>
    <cellStyle name="Normal 7 9" xfId="3869"/>
    <cellStyle name="Normal 7 9 2" xfId="3870"/>
    <cellStyle name="Normal 7 9 2 2" xfId="3871"/>
    <cellStyle name="Normal 7 9 2 2 2" xfId="3872"/>
    <cellStyle name="Normal 7 9 2 2 2 2" xfId="3873"/>
    <cellStyle name="Normal 7 9 2 2 2 3" xfId="3874"/>
    <cellStyle name="Normal 7 9 2 2 3" xfId="3875"/>
    <cellStyle name="Normal 7 9 2 2 4" xfId="3876"/>
    <cellStyle name="Normal 7 9 2 3" xfId="3877"/>
    <cellStyle name="Normal 7 9 2 3 2" xfId="3878"/>
    <cellStyle name="Normal 7 9 2 3 3" xfId="3879"/>
    <cellStyle name="Normal 7 9 2 4" xfId="3880"/>
    <cellStyle name="Normal 7 9 2 5" xfId="3881"/>
    <cellStyle name="Normal 7 9 3" xfId="3882"/>
    <cellStyle name="Normal 7 9 3 2" xfId="3883"/>
    <cellStyle name="Normal 7 9 3 2 2" xfId="3884"/>
    <cellStyle name="Normal 7 9 3 2 2 2" xfId="3885"/>
    <cellStyle name="Normal 7 9 3 2 2 3" xfId="3886"/>
    <cellStyle name="Normal 7 9 3 2 3" xfId="3887"/>
    <cellStyle name="Normal 7 9 3 2 4" xfId="3888"/>
    <cellStyle name="Normal 7 9 3 3" xfId="3889"/>
    <cellStyle name="Normal 7 9 3 3 2" xfId="3890"/>
    <cellStyle name="Normal 7 9 3 3 3" xfId="3891"/>
    <cellStyle name="Normal 7 9 3 4" xfId="3892"/>
    <cellStyle name="Normal 7 9 3 5" xfId="3893"/>
    <cellStyle name="Normal 7 9 4" xfId="3894"/>
    <cellStyle name="Normal 7 9 4 2" xfId="3895"/>
    <cellStyle name="Normal 7 9 4 2 2" xfId="3896"/>
    <cellStyle name="Normal 7 9 4 2 3" xfId="3897"/>
    <cellStyle name="Normal 7 9 4 3" xfId="3898"/>
    <cellStyle name="Normal 7 9 4 4" xfId="3899"/>
    <cellStyle name="Normal 7 9 5" xfId="3900"/>
    <cellStyle name="Normal 7 9 5 2" xfId="3901"/>
    <cellStyle name="Normal 7 9 5 3" xfId="3902"/>
    <cellStyle name="Normal 7 9 6" xfId="3903"/>
    <cellStyle name="Normal 7 9 7" xfId="3904"/>
    <cellStyle name="Normal 8" xfId="3905"/>
    <cellStyle name="Normal 8 2" xfId="3906"/>
    <cellStyle name="Normal 8 2 2" xfId="3907"/>
    <cellStyle name="Normal 8 2 2 2" xfId="3908"/>
    <cellStyle name="Normal 8 2 2 2 2" xfId="3909"/>
    <cellStyle name="Normal 8 2 2 2 2 2" xfId="3910"/>
    <cellStyle name="Normal 8 2 2 2 2 3" xfId="3911"/>
    <cellStyle name="Normal 8 2 2 2 3" xfId="3912"/>
    <cellStyle name="Normal 8 2 2 2 4" xfId="3913"/>
    <cellStyle name="Normal 8 2 2 3" xfId="3914"/>
    <cellStyle name="Normal 8 2 2 3 2" xfId="3915"/>
    <cellStyle name="Normal 8 2 2 3 3" xfId="3916"/>
    <cellStyle name="Normal 8 2 2 4" xfId="3917"/>
    <cellStyle name="Normal 8 2 2 5" xfId="3918"/>
    <cellStyle name="Normal 8 2 3" xfId="3919"/>
    <cellStyle name="Normal 8 2 3 2" xfId="3920"/>
    <cellStyle name="Normal 8 2 3 2 2" xfId="3921"/>
    <cellStyle name="Normal 8 2 3 2 3" xfId="3922"/>
    <cellStyle name="Normal 8 2 3 3" xfId="3923"/>
    <cellStyle name="Normal 8 2 3 4" xfId="3924"/>
    <cellStyle name="Normal 8 2 4" xfId="3925"/>
    <cellStyle name="Normal 8 2 4 2" xfId="3926"/>
    <cellStyle name="Normal 8 2 4 3" xfId="3927"/>
    <cellStyle name="Normal 8 2 5" xfId="3928"/>
    <cellStyle name="Normal 8 2 6" xfId="3929"/>
    <cellStyle name="Normal 8 3" xfId="3930"/>
    <cellStyle name="Normal 8 3 2" xfId="3931"/>
    <cellStyle name="Normal 8 3 2 2" xfId="3932"/>
    <cellStyle name="Normal 8 3 2 2 2" xfId="3933"/>
    <cellStyle name="Normal 8 3 2 2 3" xfId="3934"/>
    <cellStyle name="Normal 8 3 2 3" xfId="3935"/>
    <cellStyle name="Normal 8 3 2 4" xfId="3936"/>
    <cellStyle name="Normal 8 3 3" xfId="3937"/>
    <cellStyle name="Normal 8 3 3 2" xfId="3938"/>
    <cellStyle name="Normal 8 3 3 3" xfId="3939"/>
    <cellStyle name="Normal 8 3 4" xfId="3940"/>
    <cellStyle name="Normal 8 3 5" xfId="3941"/>
    <cellStyle name="Normal 8 4" xfId="3942"/>
    <cellStyle name="Normal 9" xfId="3943"/>
    <cellStyle name="Normal 9 2" xfId="3944"/>
    <cellStyle name="Normal 9 2 2" xfId="3945"/>
    <cellStyle name="Normal 9 2 2 2" xfId="3946"/>
    <cellStyle name="Normal 9 2 2 2 2" xfId="3947"/>
    <cellStyle name="Normal 9 2 2 2 3" xfId="3948"/>
    <cellStyle name="Normal 9 2 2 3" xfId="3949"/>
    <cellStyle name="Normal 9 2 2 4" xfId="3950"/>
    <cellStyle name="Normal 9 2 3" xfId="3951"/>
    <cellStyle name="Normal 9 2 3 2" xfId="3952"/>
    <cellStyle name="Normal 9 2 3 3" xfId="3953"/>
    <cellStyle name="Normal 9 2 4" xfId="3954"/>
    <cellStyle name="Normal 9 2 5" xfId="3955"/>
    <cellStyle name="Normal 9 3" xfId="3956"/>
    <cellStyle name="Normal 9 3 2" xfId="3957"/>
    <cellStyle name="Normal 9 3 2 2" xfId="3958"/>
    <cellStyle name="Normal 9 3 2 3" xfId="3959"/>
    <cellStyle name="Normal 9 3 3" xfId="3960"/>
    <cellStyle name="Normal 9 3 4" xfId="3961"/>
    <cellStyle name="Normal 9 4" xfId="3962"/>
    <cellStyle name="Normal 9 4 2" xfId="3963"/>
    <cellStyle name="Normal 9 4 2 2" xfId="3964"/>
    <cellStyle name="Normal 9 4 2 3" xfId="3965"/>
    <cellStyle name="Normal 9 4 3" xfId="3966"/>
    <cellStyle name="Normal 9 4 4" xfId="3967"/>
    <cellStyle name="Normal 9 5" xfId="3968"/>
    <cellStyle name="Normal 9 5 2" xfId="3969"/>
    <cellStyle name="Normal 9 5 2 2" xfId="3970"/>
    <cellStyle name="Normal 9 5 2 3" xfId="3971"/>
    <cellStyle name="Normal 9 5 3" xfId="3972"/>
    <cellStyle name="Normal 9 5 4" xfId="3973"/>
    <cellStyle name="Normal 9 6" xfId="3974"/>
    <cellStyle name="Normal 9 6 2" xfId="3975"/>
    <cellStyle name="Normal 9 6 2 2" xfId="3976"/>
    <cellStyle name="Normal 9 6 2 3" xfId="3977"/>
    <cellStyle name="Normal 9 6 3" xfId="3978"/>
    <cellStyle name="Normal 9 6 4" xfId="3979"/>
    <cellStyle name="Normal 9 7" xfId="3980"/>
    <cellStyle name="Normal 9 7 2" xfId="3981"/>
    <cellStyle name="Normal 9 7 3" xfId="3982"/>
    <cellStyle name="Normal 9 8" xfId="3983"/>
    <cellStyle name="Normal 9 9" xfId="3984"/>
    <cellStyle name="Normal_Budzet RS za 2008. godinu 2" xfId="2"/>
    <cellStyle name="Note 2" xfId="3985"/>
    <cellStyle name="Note 2 2" xfId="3986"/>
    <cellStyle name="Note 2 2 2" xfId="3987"/>
    <cellStyle name="Note 2 2 2 2" xfId="3988"/>
    <cellStyle name="Note 2 2 2 2 2" xfId="4187"/>
    <cellStyle name="Note 2 2 2 3" xfId="4169"/>
    <cellStyle name="Note 2 2 3" xfId="3989"/>
    <cellStyle name="Note 2 2 3 2" xfId="3990"/>
    <cellStyle name="Note 2 2 3 2 2" xfId="4188"/>
    <cellStyle name="Note 2 2 3 3" xfId="4170"/>
    <cellStyle name="Note 2 2 4" xfId="3991"/>
    <cellStyle name="Note 2 2 4 2" xfId="4180"/>
    <cellStyle name="Note 2 2 5" xfId="4162"/>
    <cellStyle name="Note 2 3" xfId="3992"/>
    <cellStyle name="Note 2 3 2" xfId="3993"/>
    <cellStyle name="Note 2 3 2 2" xfId="4189"/>
    <cellStyle name="Note 2 3 3" xfId="4171"/>
    <cellStyle name="Note 2 4" xfId="3994"/>
    <cellStyle name="Note 2 4 2" xfId="3995"/>
    <cellStyle name="Note 2 4 2 2" xfId="4190"/>
    <cellStyle name="Note 2 4 3" xfId="4172"/>
    <cellStyle name="Note 2 5" xfId="3996"/>
    <cellStyle name="Note 2 5 2" xfId="4179"/>
    <cellStyle name="Note 2 6" xfId="4161"/>
    <cellStyle name="Note 3" xfId="3997"/>
    <cellStyle name="Note 3 2" xfId="3998"/>
    <cellStyle name="Note 3 2 2" xfId="3999"/>
    <cellStyle name="Note 3 2 2 2" xfId="4000"/>
    <cellStyle name="Note 3 2 2 2 2" xfId="4001"/>
    <cellStyle name="Note 3 2 2 2 2 2" xfId="4002"/>
    <cellStyle name="Note 3 2 2 2 2 3" xfId="4003"/>
    <cellStyle name="Note 3 2 2 2 3" xfId="4004"/>
    <cellStyle name="Note 3 2 2 2 4" xfId="4005"/>
    <cellStyle name="Note 3 2 2 3" xfId="4006"/>
    <cellStyle name="Note 3 2 2 3 2" xfId="4007"/>
    <cellStyle name="Note 3 2 2 3 3" xfId="4008"/>
    <cellStyle name="Note 3 2 2 4" xfId="4009"/>
    <cellStyle name="Note 3 2 2 5" xfId="4010"/>
    <cellStyle name="Note 3 2 3" xfId="4011"/>
    <cellStyle name="Note 3 2 3 2" xfId="4012"/>
    <cellStyle name="Note 3 2 3 2 2" xfId="4013"/>
    <cellStyle name="Note 3 2 3 2 3" xfId="4014"/>
    <cellStyle name="Note 3 2 3 3" xfId="4015"/>
    <cellStyle name="Note 3 2 3 4" xfId="4016"/>
    <cellStyle name="Note 3 2 4" xfId="4017"/>
    <cellStyle name="Note 3 2 4 2" xfId="4018"/>
    <cellStyle name="Note 3 2 4 3" xfId="4019"/>
    <cellStyle name="Note 3 2 5" xfId="4020"/>
    <cellStyle name="Note 3 2 6" xfId="4021"/>
    <cellStyle name="Note 3 3" xfId="4022"/>
    <cellStyle name="Note 3 3 2" xfId="4023"/>
    <cellStyle name="Note 3 3 2 2" xfId="4024"/>
    <cellStyle name="Note 3 3 2 2 2" xfId="4025"/>
    <cellStyle name="Note 3 3 2 2 3" xfId="4026"/>
    <cellStyle name="Note 3 3 2 3" xfId="4027"/>
    <cellStyle name="Note 3 3 2 4" xfId="4028"/>
    <cellStyle name="Note 3 3 3" xfId="4029"/>
    <cellStyle name="Note 3 3 3 2" xfId="4030"/>
    <cellStyle name="Note 3 3 3 3" xfId="4031"/>
    <cellStyle name="Note 3 3 4" xfId="4032"/>
    <cellStyle name="Note 3 3 5" xfId="4033"/>
    <cellStyle name="Note 3 4" xfId="4034"/>
    <cellStyle name="Note 3 4 2" xfId="4035"/>
    <cellStyle name="Note 3 4 2 2" xfId="4036"/>
    <cellStyle name="Note 3 4 2 3" xfId="4037"/>
    <cellStyle name="Note 3 4 3" xfId="4038"/>
    <cellStyle name="Note 3 4 4" xfId="4039"/>
    <cellStyle name="Note 3 5" xfId="4040"/>
    <cellStyle name="Note 3 5 2" xfId="4041"/>
    <cellStyle name="Note 3 5 3" xfId="4042"/>
    <cellStyle name="Note 3 6" xfId="4043"/>
    <cellStyle name="Note 3 7" xfId="4044"/>
    <cellStyle name="Note 4" xfId="4045"/>
    <cellStyle name="Note 4 2" xfId="4046"/>
    <cellStyle name="Note 4 2 2" xfId="4047"/>
    <cellStyle name="Note 4 2 2 2" xfId="4048"/>
    <cellStyle name="Note 4 2 2 2 2" xfId="4049"/>
    <cellStyle name="Note 4 2 2 2 2 2" xfId="4050"/>
    <cellStyle name="Note 4 2 2 2 2 3" xfId="4051"/>
    <cellStyle name="Note 4 2 2 2 3" xfId="4052"/>
    <cellStyle name="Note 4 2 2 2 4" xfId="4053"/>
    <cellStyle name="Note 4 2 2 3" xfId="4054"/>
    <cellStyle name="Note 4 2 2 3 2" xfId="4055"/>
    <cellStyle name="Note 4 2 2 3 3" xfId="4056"/>
    <cellStyle name="Note 4 2 2 4" xfId="4057"/>
    <cellStyle name="Note 4 2 2 5" xfId="4058"/>
    <cellStyle name="Note 4 2 3" xfId="4059"/>
    <cellStyle name="Note 4 2 3 2" xfId="4060"/>
    <cellStyle name="Note 4 2 3 2 2" xfId="4061"/>
    <cellStyle name="Note 4 2 3 2 3" xfId="4062"/>
    <cellStyle name="Note 4 2 3 3" xfId="4063"/>
    <cellStyle name="Note 4 2 3 4" xfId="4064"/>
    <cellStyle name="Note 4 2 4" xfId="4065"/>
    <cellStyle name="Note 4 2 4 2" xfId="4066"/>
    <cellStyle name="Note 4 2 4 3" xfId="4067"/>
    <cellStyle name="Note 4 2 5" xfId="4068"/>
    <cellStyle name="Note 4 2 6" xfId="4069"/>
    <cellStyle name="Note 4 3" xfId="4070"/>
    <cellStyle name="Note 4 3 2" xfId="4071"/>
    <cellStyle name="Note 4 3 2 2" xfId="4072"/>
    <cellStyle name="Note 4 3 2 2 2" xfId="4073"/>
    <cellStyle name="Note 4 3 2 2 3" xfId="4074"/>
    <cellStyle name="Note 4 3 2 3" xfId="4075"/>
    <cellStyle name="Note 4 3 2 4" xfId="4076"/>
    <cellStyle name="Note 4 3 3" xfId="4077"/>
    <cellStyle name="Note 4 3 3 2" xfId="4078"/>
    <cellStyle name="Note 4 3 3 3" xfId="4079"/>
    <cellStyle name="Note 4 3 4" xfId="4080"/>
    <cellStyle name="Note 4 3 5" xfId="4081"/>
    <cellStyle name="Note 4 4" xfId="4082"/>
    <cellStyle name="Note 4 4 2" xfId="4083"/>
    <cellStyle name="Note 4 4 2 2" xfId="4084"/>
    <cellStyle name="Note 4 4 2 3" xfId="4085"/>
    <cellStyle name="Note 4 4 3" xfId="4086"/>
    <cellStyle name="Note 4 4 4" xfId="4087"/>
    <cellStyle name="Note 4 5" xfId="4088"/>
    <cellStyle name="Note 4 5 2" xfId="4089"/>
    <cellStyle name="Note 4 5 3" xfId="4090"/>
    <cellStyle name="Note 4 6" xfId="4091"/>
    <cellStyle name="Note 4 7" xfId="4092"/>
    <cellStyle name="Note 5" xfId="4093"/>
    <cellStyle name="Note 5 2" xfId="4094"/>
    <cellStyle name="Note 5 2 2" xfId="4095"/>
    <cellStyle name="Note 5 2 2 2" xfId="4096"/>
    <cellStyle name="Note 5 2 2 2 2" xfId="4097"/>
    <cellStyle name="Note 5 2 2 2 3" xfId="4098"/>
    <cellStyle name="Note 5 2 2 3" xfId="4099"/>
    <cellStyle name="Note 5 2 2 4" xfId="4100"/>
    <cellStyle name="Note 5 2 3" xfId="4101"/>
    <cellStyle name="Note 5 2 3 2" xfId="4102"/>
    <cellStyle name="Note 5 2 3 3" xfId="4103"/>
    <cellStyle name="Note 5 2 4" xfId="4104"/>
    <cellStyle name="Note 5 2 5" xfId="4105"/>
    <cellStyle name="Note 5 3" xfId="4106"/>
    <cellStyle name="Note 5 3 2" xfId="4107"/>
    <cellStyle name="Note 5 3 2 2" xfId="4108"/>
    <cellStyle name="Note 5 3 2 3" xfId="4109"/>
    <cellStyle name="Note 5 3 3" xfId="4110"/>
    <cellStyle name="Note 5 3 4" xfId="4111"/>
    <cellStyle name="Note 5 4" xfId="4112"/>
    <cellStyle name="Note 5 4 2" xfId="4113"/>
    <cellStyle name="Note 5 4 3" xfId="4114"/>
    <cellStyle name="Note 5 5" xfId="4115"/>
    <cellStyle name="Note 5 6" xfId="4116"/>
    <cellStyle name="Obično_List1" xfId="10"/>
    <cellStyle name="Output 2" xfId="4117"/>
    <cellStyle name="Output 2 2" xfId="4118"/>
    <cellStyle name="Output 2 2 2" xfId="4119"/>
    <cellStyle name="Output 2 2 2 2" xfId="4191"/>
    <cellStyle name="Output 2 2 3" xfId="4173"/>
    <cellStyle name="Output 2 3" xfId="4120"/>
    <cellStyle name="Output 2 3 2" xfId="4121"/>
    <cellStyle name="Output 2 3 2 2" xfId="4192"/>
    <cellStyle name="Output 2 3 3" xfId="4174"/>
    <cellStyle name="Output 2 4" xfId="4122"/>
    <cellStyle name="Output 2 4 2" xfId="4181"/>
    <cellStyle name="Output 2 5" xfId="4163"/>
    <cellStyle name="Percent" xfId="1" builtinId="5"/>
    <cellStyle name="Percent 2" xfId="4123"/>
    <cellStyle name="Percent 2 2" xfId="4124"/>
    <cellStyle name="Percent 2 3" xfId="4125"/>
    <cellStyle name="Percent 2 3 2" xfId="4126"/>
    <cellStyle name="Percent 2 4" xfId="4127"/>
    <cellStyle name="Percent 3" xfId="4128"/>
    <cellStyle name="Percent 3 2" xfId="4129"/>
    <cellStyle name="Percent 3 2 2" xfId="4130"/>
    <cellStyle name="Percent 4" xfId="4131"/>
    <cellStyle name="Percent 4 2" xfId="4132"/>
    <cellStyle name="Percent 4 3" xfId="4133"/>
    <cellStyle name="Percent 5" xfId="4134"/>
    <cellStyle name="percentage difference one decimal" xfId="4135"/>
    <cellStyle name="percentage difference zero decimal" xfId="4136"/>
    <cellStyle name="Presentation" xfId="4137"/>
    <cellStyle name="Title 2" xfId="4138"/>
    <cellStyle name="Total 2" xfId="4139"/>
    <cellStyle name="Total 2 2" xfId="4140"/>
    <cellStyle name="Total 2 2 2" xfId="4141"/>
    <cellStyle name="Total 2 2 2 2" xfId="4193"/>
    <cellStyle name="Total 2 2 3" xfId="4175"/>
    <cellStyle name="Total 2 3" xfId="4142"/>
    <cellStyle name="Total 2 3 2" xfId="4143"/>
    <cellStyle name="Total 2 3 2 2" xfId="4194"/>
    <cellStyle name="Total 2 3 3" xfId="4176"/>
    <cellStyle name="Total 2 4" xfId="4144"/>
    <cellStyle name="Total 2 4 2" xfId="4182"/>
    <cellStyle name="Total 2 5" xfId="4164"/>
    <cellStyle name="Undefiniert" xfId="4145"/>
    <cellStyle name="Undefiniert 2" xfId="4146"/>
    <cellStyle name="Undefiniert 2 2" xfId="4147"/>
    <cellStyle name="Warning Text 2" xfId="4148"/>
  </cellStyles>
  <dxfs count="0"/>
  <tableStyles count="0" defaultTableStyle="TableStyleMedium2" defaultPivotStyle="PivotStyleLight16"/>
  <colors>
    <mruColors>
      <color rgb="FFFF9999"/>
      <color rgb="FFFFCCFF"/>
      <color rgb="FFFFFFCC"/>
      <color rgb="FFFFE5FF"/>
      <color rgb="FFFFFF00"/>
      <color rgb="FFF3FFFF"/>
      <color rgb="FFFFFFFF"/>
      <color rgb="FFDDEBF7"/>
      <color rgb="FFCC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4"/>
  <sheetViews>
    <sheetView view="pageBreakPreview" zoomScaleNormal="100" zoomScaleSheetLayoutView="100" workbookViewId="0">
      <selection sqref="A1:E1"/>
    </sheetView>
  </sheetViews>
  <sheetFormatPr defaultRowHeight="15.75" x14ac:dyDescent="0.2"/>
  <cols>
    <col min="1" max="1" width="6" style="249" customWidth="1"/>
    <col min="2" max="2" width="13.7109375" style="249" customWidth="1"/>
    <col min="3" max="3" width="120.7109375" style="249" customWidth="1"/>
    <col min="4" max="4" width="11.140625" style="257" customWidth="1"/>
    <col min="5" max="5" width="7.140625" style="258" customWidth="1"/>
    <col min="6" max="256" width="9.140625" style="249"/>
    <col min="257" max="257" width="7.140625" style="249" customWidth="1"/>
    <col min="258" max="258" width="13.7109375" style="249" customWidth="1"/>
    <col min="259" max="259" width="154.28515625" style="249" customWidth="1"/>
    <col min="260" max="260" width="14.7109375" style="249" customWidth="1"/>
    <col min="261" max="261" width="7.140625" style="249" customWidth="1"/>
    <col min="262" max="512" width="9.140625" style="249"/>
    <col min="513" max="513" width="7.140625" style="249" customWidth="1"/>
    <col min="514" max="514" width="13.7109375" style="249" customWidth="1"/>
    <col min="515" max="515" width="154.28515625" style="249" customWidth="1"/>
    <col min="516" max="516" width="14.7109375" style="249" customWidth="1"/>
    <col min="517" max="517" width="7.140625" style="249" customWidth="1"/>
    <col min="518" max="768" width="9.140625" style="249"/>
    <col min="769" max="769" width="7.140625" style="249" customWidth="1"/>
    <col min="770" max="770" width="13.7109375" style="249" customWidth="1"/>
    <col min="771" max="771" width="154.28515625" style="249" customWidth="1"/>
    <col min="772" max="772" width="14.7109375" style="249" customWidth="1"/>
    <col min="773" max="773" width="7.140625" style="249" customWidth="1"/>
    <col min="774" max="1024" width="9.140625" style="249"/>
    <col min="1025" max="1025" width="7.140625" style="249" customWidth="1"/>
    <col min="1026" max="1026" width="13.7109375" style="249" customWidth="1"/>
    <col min="1027" max="1027" width="154.28515625" style="249" customWidth="1"/>
    <col min="1028" max="1028" width="14.7109375" style="249" customWidth="1"/>
    <col min="1029" max="1029" width="7.140625" style="249" customWidth="1"/>
    <col min="1030" max="1280" width="9.140625" style="249"/>
    <col min="1281" max="1281" width="7.140625" style="249" customWidth="1"/>
    <col min="1282" max="1282" width="13.7109375" style="249" customWidth="1"/>
    <col min="1283" max="1283" width="154.28515625" style="249" customWidth="1"/>
    <col min="1284" max="1284" width="14.7109375" style="249" customWidth="1"/>
    <col min="1285" max="1285" width="7.140625" style="249" customWidth="1"/>
    <col min="1286" max="1536" width="9.140625" style="249"/>
    <col min="1537" max="1537" width="7.140625" style="249" customWidth="1"/>
    <col min="1538" max="1538" width="13.7109375" style="249" customWidth="1"/>
    <col min="1539" max="1539" width="154.28515625" style="249" customWidth="1"/>
    <col min="1540" max="1540" width="14.7109375" style="249" customWidth="1"/>
    <col min="1541" max="1541" width="7.140625" style="249" customWidth="1"/>
    <col min="1542" max="1792" width="9.140625" style="249"/>
    <col min="1793" max="1793" width="7.140625" style="249" customWidth="1"/>
    <col min="1794" max="1794" width="13.7109375" style="249" customWidth="1"/>
    <col min="1795" max="1795" width="154.28515625" style="249" customWidth="1"/>
    <col min="1796" max="1796" width="14.7109375" style="249" customWidth="1"/>
    <col min="1797" max="1797" width="7.140625" style="249" customWidth="1"/>
    <col min="1798" max="2048" width="9.140625" style="249"/>
    <col min="2049" max="2049" width="7.140625" style="249" customWidth="1"/>
    <col min="2050" max="2050" width="13.7109375" style="249" customWidth="1"/>
    <col min="2051" max="2051" width="154.28515625" style="249" customWidth="1"/>
    <col min="2052" max="2052" width="14.7109375" style="249" customWidth="1"/>
    <col min="2053" max="2053" width="7.140625" style="249" customWidth="1"/>
    <col min="2054" max="2304" width="9.140625" style="249"/>
    <col min="2305" max="2305" width="7.140625" style="249" customWidth="1"/>
    <col min="2306" max="2306" width="13.7109375" style="249" customWidth="1"/>
    <col min="2307" max="2307" width="154.28515625" style="249" customWidth="1"/>
    <col min="2308" max="2308" width="14.7109375" style="249" customWidth="1"/>
    <col min="2309" max="2309" width="7.140625" style="249" customWidth="1"/>
    <col min="2310" max="2560" width="9.140625" style="249"/>
    <col min="2561" max="2561" width="7.140625" style="249" customWidth="1"/>
    <col min="2562" max="2562" width="13.7109375" style="249" customWidth="1"/>
    <col min="2563" max="2563" width="154.28515625" style="249" customWidth="1"/>
    <col min="2564" max="2564" width="14.7109375" style="249" customWidth="1"/>
    <col min="2565" max="2565" width="7.140625" style="249" customWidth="1"/>
    <col min="2566" max="2816" width="9.140625" style="249"/>
    <col min="2817" max="2817" width="7.140625" style="249" customWidth="1"/>
    <col min="2818" max="2818" width="13.7109375" style="249" customWidth="1"/>
    <col min="2819" max="2819" width="154.28515625" style="249" customWidth="1"/>
    <col min="2820" max="2820" width="14.7109375" style="249" customWidth="1"/>
    <col min="2821" max="2821" width="7.140625" style="249" customWidth="1"/>
    <col min="2822" max="3072" width="9.140625" style="249"/>
    <col min="3073" max="3073" width="7.140625" style="249" customWidth="1"/>
    <col min="3074" max="3074" width="13.7109375" style="249" customWidth="1"/>
    <col min="3075" max="3075" width="154.28515625" style="249" customWidth="1"/>
    <col min="3076" max="3076" width="14.7109375" style="249" customWidth="1"/>
    <col min="3077" max="3077" width="7.140625" style="249" customWidth="1"/>
    <col min="3078" max="3328" width="9.140625" style="249"/>
    <col min="3329" max="3329" width="7.140625" style="249" customWidth="1"/>
    <col min="3330" max="3330" width="13.7109375" style="249" customWidth="1"/>
    <col min="3331" max="3331" width="154.28515625" style="249" customWidth="1"/>
    <col min="3332" max="3332" width="14.7109375" style="249" customWidth="1"/>
    <col min="3333" max="3333" width="7.140625" style="249" customWidth="1"/>
    <col min="3334" max="3584" width="9.140625" style="249"/>
    <col min="3585" max="3585" width="7.140625" style="249" customWidth="1"/>
    <col min="3586" max="3586" width="13.7109375" style="249" customWidth="1"/>
    <col min="3587" max="3587" width="154.28515625" style="249" customWidth="1"/>
    <col min="3588" max="3588" width="14.7109375" style="249" customWidth="1"/>
    <col min="3589" max="3589" width="7.140625" style="249" customWidth="1"/>
    <col min="3590" max="3840" width="9.140625" style="249"/>
    <col min="3841" max="3841" width="7.140625" style="249" customWidth="1"/>
    <col min="3842" max="3842" width="13.7109375" style="249" customWidth="1"/>
    <col min="3843" max="3843" width="154.28515625" style="249" customWidth="1"/>
    <col min="3844" max="3844" width="14.7109375" style="249" customWidth="1"/>
    <col min="3845" max="3845" width="7.140625" style="249" customWidth="1"/>
    <col min="3846" max="4096" width="9.140625" style="249"/>
    <col min="4097" max="4097" width="7.140625" style="249" customWidth="1"/>
    <col min="4098" max="4098" width="13.7109375" style="249" customWidth="1"/>
    <col min="4099" max="4099" width="154.28515625" style="249" customWidth="1"/>
    <col min="4100" max="4100" width="14.7109375" style="249" customWidth="1"/>
    <col min="4101" max="4101" width="7.140625" style="249" customWidth="1"/>
    <col min="4102" max="4352" width="9.140625" style="249"/>
    <col min="4353" max="4353" width="7.140625" style="249" customWidth="1"/>
    <col min="4354" max="4354" width="13.7109375" style="249" customWidth="1"/>
    <col min="4355" max="4355" width="154.28515625" style="249" customWidth="1"/>
    <col min="4356" max="4356" width="14.7109375" style="249" customWidth="1"/>
    <col min="4357" max="4357" width="7.140625" style="249" customWidth="1"/>
    <col min="4358" max="4608" width="9.140625" style="249"/>
    <col min="4609" max="4609" width="7.140625" style="249" customWidth="1"/>
    <col min="4610" max="4610" width="13.7109375" style="249" customWidth="1"/>
    <col min="4611" max="4611" width="154.28515625" style="249" customWidth="1"/>
    <col min="4612" max="4612" width="14.7109375" style="249" customWidth="1"/>
    <col min="4613" max="4613" width="7.140625" style="249" customWidth="1"/>
    <col min="4614" max="4864" width="9.140625" style="249"/>
    <col min="4865" max="4865" width="7.140625" style="249" customWidth="1"/>
    <col min="4866" max="4866" width="13.7109375" style="249" customWidth="1"/>
    <col min="4867" max="4867" width="154.28515625" style="249" customWidth="1"/>
    <col min="4868" max="4868" width="14.7109375" style="249" customWidth="1"/>
    <col min="4869" max="4869" width="7.140625" style="249" customWidth="1"/>
    <col min="4870" max="5120" width="9.140625" style="249"/>
    <col min="5121" max="5121" width="7.140625" style="249" customWidth="1"/>
    <col min="5122" max="5122" width="13.7109375" style="249" customWidth="1"/>
    <col min="5123" max="5123" width="154.28515625" style="249" customWidth="1"/>
    <col min="5124" max="5124" width="14.7109375" style="249" customWidth="1"/>
    <col min="5125" max="5125" width="7.140625" style="249" customWidth="1"/>
    <col min="5126" max="5376" width="9.140625" style="249"/>
    <col min="5377" max="5377" width="7.140625" style="249" customWidth="1"/>
    <col min="5378" max="5378" width="13.7109375" style="249" customWidth="1"/>
    <col min="5379" max="5379" width="154.28515625" style="249" customWidth="1"/>
    <col min="5380" max="5380" width="14.7109375" style="249" customWidth="1"/>
    <col min="5381" max="5381" width="7.140625" style="249" customWidth="1"/>
    <col min="5382" max="5632" width="9.140625" style="249"/>
    <col min="5633" max="5633" width="7.140625" style="249" customWidth="1"/>
    <col min="5634" max="5634" width="13.7109375" style="249" customWidth="1"/>
    <col min="5635" max="5635" width="154.28515625" style="249" customWidth="1"/>
    <col min="5636" max="5636" width="14.7109375" style="249" customWidth="1"/>
    <col min="5637" max="5637" width="7.140625" style="249" customWidth="1"/>
    <col min="5638" max="5888" width="9.140625" style="249"/>
    <col min="5889" max="5889" width="7.140625" style="249" customWidth="1"/>
    <col min="5890" max="5890" width="13.7109375" style="249" customWidth="1"/>
    <col min="5891" max="5891" width="154.28515625" style="249" customWidth="1"/>
    <col min="5892" max="5892" width="14.7109375" style="249" customWidth="1"/>
    <col min="5893" max="5893" width="7.140625" style="249" customWidth="1"/>
    <col min="5894" max="6144" width="9.140625" style="249"/>
    <col min="6145" max="6145" width="7.140625" style="249" customWidth="1"/>
    <col min="6146" max="6146" width="13.7109375" style="249" customWidth="1"/>
    <col min="6147" max="6147" width="154.28515625" style="249" customWidth="1"/>
    <col min="6148" max="6148" width="14.7109375" style="249" customWidth="1"/>
    <col min="6149" max="6149" width="7.140625" style="249" customWidth="1"/>
    <col min="6150" max="6400" width="9.140625" style="249"/>
    <col min="6401" max="6401" width="7.140625" style="249" customWidth="1"/>
    <col min="6402" max="6402" width="13.7109375" style="249" customWidth="1"/>
    <col min="6403" max="6403" width="154.28515625" style="249" customWidth="1"/>
    <col min="6404" max="6404" width="14.7109375" style="249" customWidth="1"/>
    <col min="6405" max="6405" width="7.140625" style="249" customWidth="1"/>
    <col min="6406" max="6656" width="9.140625" style="249"/>
    <col min="6657" max="6657" width="7.140625" style="249" customWidth="1"/>
    <col min="6658" max="6658" width="13.7109375" style="249" customWidth="1"/>
    <col min="6659" max="6659" width="154.28515625" style="249" customWidth="1"/>
    <col min="6660" max="6660" width="14.7109375" style="249" customWidth="1"/>
    <col min="6661" max="6661" width="7.140625" style="249" customWidth="1"/>
    <col min="6662" max="6912" width="9.140625" style="249"/>
    <col min="6913" max="6913" width="7.140625" style="249" customWidth="1"/>
    <col min="6914" max="6914" width="13.7109375" style="249" customWidth="1"/>
    <col min="6915" max="6915" width="154.28515625" style="249" customWidth="1"/>
    <col min="6916" max="6916" width="14.7109375" style="249" customWidth="1"/>
    <col min="6917" max="6917" width="7.140625" style="249" customWidth="1"/>
    <col min="6918" max="7168" width="9.140625" style="249"/>
    <col min="7169" max="7169" width="7.140625" style="249" customWidth="1"/>
    <col min="7170" max="7170" width="13.7109375" style="249" customWidth="1"/>
    <col min="7171" max="7171" width="154.28515625" style="249" customWidth="1"/>
    <col min="7172" max="7172" width="14.7109375" style="249" customWidth="1"/>
    <col min="7173" max="7173" width="7.140625" style="249" customWidth="1"/>
    <col min="7174" max="7424" width="9.140625" style="249"/>
    <col min="7425" max="7425" width="7.140625" style="249" customWidth="1"/>
    <col min="7426" max="7426" width="13.7109375" style="249" customWidth="1"/>
    <col min="7427" max="7427" width="154.28515625" style="249" customWidth="1"/>
    <col min="7428" max="7428" width="14.7109375" style="249" customWidth="1"/>
    <col min="7429" max="7429" width="7.140625" style="249" customWidth="1"/>
    <col min="7430" max="7680" width="9.140625" style="249"/>
    <col min="7681" max="7681" width="7.140625" style="249" customWidth="1"/>
    <col min="7682" max="7682" width="13.7109375" style="249" customWidth="1"/>
    <col min="7683" max="7683" width="154.28515625" style="249" customWidth="1"/>
    <col min="7684" max="7684" width="14.7109375" style="249" customWidth="1"/>
    <col min="7685" max="7685" width="7.140625" style="249" customWidth="1"/>
    <col min="7686" max="7936" width="9.140625" style="249"/>
    <col min="7937" max="7937" width="7.140625" style="249" customWidth="1"/>
    <col min="7938" max="7938" width="13.7109375" style="249" customWidth="1"/>
    <col min="7939" max="7939" width="154.28515625" style="249" customWidth="1"/>
    <col min="7940" max="7940" width="14.7109375" style="249" customWidth="1"/>
    <col min="7941" max="7941" width="7.140625" style="249" customWidth="1"/>
    <col min="7942" max="8192" width="9.140625" style="249"/>
    <col min="8193" max="8193" width="7.140625" style="249" customWidth="1"/>
    <col min="8194" max="8194" width="13.7109375" style="249" customWidth="1"/>
    <col min="8195" max="8195" width="154.28515625" style="249" customWidth="1"/>
    <col min="8196" max="8196" width="14.7109375" style="249" customWidth="1"/>
    <col min="8197" max="8197" width="7.140625" style="249" customWidth="1"/>
    <col min="8198" max="8448" width="9.140625" style="249"/>
    <col min="8449" max="8449" width="7.140625" style="249" customWidth="1"/>
    <col min="8450" max="8450" width="13.7109375" style="249" customWidth="1"/>
    <col min="8451" max="8451" width="154.28515625" style="249" customWidth="1"/>
    <col min="8452" max="8452" width="14.7109375" style="249" customWidth="1"/>
    <col min="8453" max="8453" width="7.140625" style="249" customWidth="1"/>
    <col min="8454" max="8704" width="9.140625" style="249"/>
    <col min="8705" max="8705" width="7.140625" style="249" customWidth="1"/>
    <col min="8706" max="8706" width="13.7109375" style="249" customWidth="1"/>
    <col min="8707" max="8707" width="154.28515625" style="249" customWidth="1"/>
    <col min="8708" max="8708" width="14.7109375" style="249" customWidth="1"/>
    <col min="8709" max="8709" width="7.140625" style="249" customWidth="1"/>
    <col min="8710" max="8960" width="9.140625" style="249"/>
    <col min="8961" max="8961" width="7.140625" style="249" customWidth="1"/>
    <col min="8962" max="8962" width="13.7109375" style="249" customWidth="1"/>
    <col min="8963" max="8963" width="154.28515625" style="249" customWidth="1"/>
    <col min="8964" max="8964" width="14.7109375" style="249" customWidth="1"/>
    <col min="8965" max="8965" width="7.140625" style="249" customWidth="1"/>
    <col min="8966" max="9216" width="9.140625" style="249"/>
    <col min="9217" max="9217" width="7.140625" style="249" customWidth="1"/>
    <col min="9218" max="9218" width="13.7109375" style="249" customWidth="1"/>
    <col min="9219" max="9219" width="154.28515625" style="249" customWidth="1"/>
    <col min="9220" max="9220" width="14.7109375" style="249" customWidth="1"/>
    <col min="9221" max="9221" width="7.140625" style="249" customWidth="1"/>
    <col min="9222" max="9472" width="9.140625" style="249"/>
    <col min="9473" max="9473" width="7.140625" style="249" customWidth="1"/>
    <col min="9474" max="9474" width="13.7109375" style="249" customWidth="1"/>
    <col min="9475" max="9475" width="154.28515625" style="249" customWidth="1"/>
    <col min="9476" max="9476" width="14.7109375" style="249" customWidth="1"/>
    <col min="9477" max="9477" width="7.140625" style="249" customWidth="1"/>
    <col min="9478" max="9728" width="9.140625" style="249"/>
    <col min="9729" max="9729" width="7.140625" style="249" customWidth="1"/>
    <col min="9730" max="9730" width="13.7109375" style="249" customWidth="1"/>
    <col min="9731" max="9731" width="154.28515625" style="249" customWidth="1"/>
    <col min="9732" max="9732" width="14.7109375" style="249" customWidth="1"/>
    <col min="9733" max="9733" width="7.140625" style="249" customWidth="1"/>
    <col min="9734" max="9984" width="9.140625" style="249"/>
    <col min="9985" max="9985" width="7.140625" style="249" customWidth="1"/>
    <col min="9986" max="9986" width="13.7109375" style="249" customWidth="1"/>
    <col min="9987" max="9987" width="154.28515625" style="249" customWidth="1"/>
    <col min="9988" max="9988" width="14.7109375" style="249" customWidth="1"/>
    <col min="9989" max="9989" width="7.140625" style="249" customWidth="1"/>
    <col min="9990" max="10240" width="9.140625" style="249"/>
    <col min="10241" max="10241" width="7.140625" style="249" customWidth="1"/>
    <col min="10242" max="10242" width="13.7109375" style="249" customWidth="1"/>
    <col min="10243" max="10243" width="154.28515625" style="249" customWidth="1"/>
    <col min="10244" max="10244" width="14.7109375" style="249" customWidth="1"/>
    <col min="10245" max="10245" width="7.140625" style="249" customWidth="1"/>
    <col min="10246" max="10496" width="9.140625" style="249"/>
    <col min="10497" max="10497" width="7.140625" style="249" customWidth="1"/>
    <col min="10498" max="10498" width="13.7109375" style="249" customWidth="1"/>
    <col min="10499" max="10499" width="154.28515625" style="249" customWidth="1"/>
    <col min="10500" max="10500" width="14.7109375" style="249" customWidth="1"/>
    <col min="10501" max="10501" width="7.140625" style="249" customWidth="1"/>
    <col min="10502" max="10752" width="9.140625" style="249"/>
    <col min="10753" max="10753" width="7.140625" style="249" customWidth="1"/>
    <col min="10754" max="10754" width="13.7109375" style="249" customWidth="1"/>
    <col min="10755" max="10755" width="154.28515625" style="249" customWidth="1"/>
    <col min="10756" max="10756" width="14.7109375" style="249" customWidth="1"/>
    <col min="10757" max="10757" width="7.140625" style="249" customWidth="1"/>
    <col min="10758" max="11008" width="9.140625" style="249"/>
    <col min="11009" max="11009" width="7.140625" style="249" customWidth="1"/>
    <col min="11010" max="11010" width="13.7109375" style="249" customWidth="1"/>
    <col min="11011" max="11011" width="154.28515625" style="249" customWidth="1"/>
    <col min="11012" max="11012" width="14.7109375" style="249" customWidth="1"/>
    <col min="11013" max="11013" width="7.140625" style="249" customWidth="1"/>
    <col min="11014" max="11264" width="9.140625" style="249"/>
    <col min="11265" max="11265" width="7.140625" style="249" customWidth="1"/>
    <col min="11266" max="11266" width="13.7109375" style="249" customWidth="1"/>
    <col min="11267" max="11267" width="154.28515625" style="249" customWidth="1"/>
    <col min="11268" max="11268" width="14.7109375" style="249" customWidth="1"/>
    <col min="11269" max="11269" width="7.140625" style="249" customWidth="1"/>
    <col min="11270" max="11520" width="9.140625" style="249"/>
    <col min="11521" max="11521" width="7.140625" style="249" customWidth="1"/>
    <col min="11522" max="11522" width="13.7109375" style="249" customWidth="1"/>
    <col min="11523" max="11523" width="154.28515625" style="249" customWidth="1"/>
    <col min="11524" max="11524" width="14.7109375" style="249" customWidth="1"/>
    <col min="11525" max="11525" width="7.140625" style="249" customWidth="1"/>
    <col min="11526" max="11776" width="9.140625" style="249"/>
    <col min="11777" max="11777" width="7.140625" style="249" customWidth="1"/>
    <col min="11778" max="11778" width="13.7109375" style="249" customWidth="1"/>
    <col min="11779" max="11779" width="154.28515625" style="249" customWidth="1"/>
    <col min="11780" max="11780" width="14.7109375" style="249" customWidth="1"/>
    <col min="11781" max="11781" width="7.140625" style="249" customWidth="1"/>
    <col min="11782" max="12032" width="9.140625" style="249"/>
    <col min="12033" max="12033" width="7.140625" style="249" customWidth="1"/>
    <col min="12034" max="12034" width="13.7109375" style="249" customWidth="1"/>
    <col min="12035" max="12035" width="154.28515625" style="249" customWidth="1"/>
    <col min="12036" max="12036" width="14.7109375" style="249" customWidth="1"/>
    <col min="12037" max="12037" width="7.140625" style="249" customWidth="1"/>
    <col min="12038" max="12288" width="9.140625" style="249"/>
    <col min="12289" max="12289" width="7.140625" style="249" customWidth="1"/>
    <col min="12290" max="12290" width="13.7109375" style="249" customWidth="1"/>
    <col min="12291" max="12291" width="154.28515625" style="249" customWidth="1"/>
    <col min="12292" max="12292" width="14.7109375" style="249" customWidth="1"/>
    <col min="12293" max="12293" width="7.140625" style="249" customWidth="1"/>
    <col min="12294" max="12544" width="9.140625" style="249"/>
    <col min="12545" max="12545" width="7.140625" style="249" customWidth="1"/>
    <col min="12546" max="12546" width="13.7109375" style="249" customWidth="1"/>
    <col min="12547" max="12547" width="154.28515625" style="249" customWidth="1"/>
    <col min="12548" max="12548" width="14.7109375" style="249" customWidth="1"/>
    <col min="12549" max="12549" width="7.140625" style="249" customWidth="1"/>
    <col min="12550" max="12800" width="9.140625" style="249"/>
    <col min="12801" max="12801" width="7.140625" style="249" customWidth="1"/>
    <col min="12802" max="12802" width="13.7109375" style="249" customWidth="1"/>
    <col min="12803" max="12803" width="154.28515625" style="249" customWidth="1"/>
    <col min="12804" max="12804" width="14.7109375" style="249" customWidth="1"/>
    <col min="12805" max="12805" width="7.140625" style="249" customWidth="1"/>
    <col min="12806" max="13056" width="9.140625" style="249"/>
    <col min="13057" max="13057" width="7.140625" style="249" customWidth="1"/>
    <col min="13058" max="13058" width="13.7109375" style="249" customWidth="1"/>
    <col min="13059" max="13059" width="154.28515625" style="249" customWidth="1"/>
    <col min="13060" max="13060" width="14.7109375" style="249" customWidth="1"/>
    <col min="13061" max="13061" width="7.140625" style="249" customWidth="1"/>
    <col min="13062" max="13312" width="9.140625" style="249"/>
    <col min="13313" max="13313" width="7.140625" style="249" customWidth="1"/>
    <col min="13314" max="13314" width="13.7109375" style="249" customWidth="1"/>
    <col min="13315" max="13315" width="154.28515625" style="249" customWidth="1"/>
    <col min="13316" max="13316" width="14.7109375" style="249" customWidth="1"/>
    <col min="13317" max="13317" width="7.140625" style="249" customWidth="1"/>
    <col min="13318" max="13568" width="9.140625" style="249"/>
    <col min="13569" max="13569" width="7.140625" style="249" customWidth="1"/>
    <col min="13570" max="13570" width="13.7109375" style="249" customWidth="1"/>
    <col min="13571" max="13571" width="154.28515625" style="249" customWidth="1"/>
    <col min="13572" max="13572" width="14.7109375" style="249" customWidth="1"/>
    <col min="13573" max="13573" width="7.140625" style="249" customWidth="1"/>
    <col min="13574" max="13824" width="9.140625" style="249"/>
    <col min="13825" max="13825" width="7.140625" style="249" customWidth="1"/>
    <col min="13826" max="13826" width="13.7109375" style="249" customWidth="1"/>
    <col min="13827" max="13827" width="154.28515625" style="249" customWidth="1"/>
    <col min="13828" max="13828" width="14.7109375" style="249" customWidth="1"/>
    <col min="13829" max="13829" width="7.140625" style="249" customWidth="1"/>
    <col min="13830" max="14080" width="9.140625" style="249"/>
    <col min="14081" max="14081" width="7.140625" style="249" customWidth="1"/>
    <col min="14082" max="14082" width="13.7109375" style="249" customWidth="1"/>
    <col min="14083" max="14083" width="154.28515625" style="249" customWidth="1"/>
    <col min="14084" max="14084" width="14.7109375" style="249" customWidth="1"/>
    <col min="14085" max="14085" width="7.140625" style="249" customWidth="1"/>
    <col min="14086" max="14336" width="9.140625" style="249"/>
    <col min="14337" max="14337" width="7.140625" style="249" customWidth="1"/>
    <col min="14338" max="14338" width="13.7109375" style="249" customWidth="1"/>
    <col min="14339" max="14339" width="154.28515625" style="249" customWidth="1"/>
    <col min="14340" max="14340" width="14.7109375" style="249" customWidth="1"/>
    <col min="14341" max="14341" width="7.140625" style="249" customWidth="1"/>
    <col min="14342" max="14592" width="9.140625" style="249"/>
    <col min="14593" max="14593" width="7.140625" style="249" customWidth="1"/>
    <col min="14594" max="14594" width="13.7109375" style="249" customWidth="1"/>
    <col min="14595" max="14595" width="154.28515625" style="249" customWidth="1"/>
    <col min="14596" max="14596" width="14.7109375" style="249" customWidth="1"/>
    <col min="14597" max="14597" width="7.140625" style="249" customWidth="1"/>
    <col min="14598" max="14848" width="9.140625" style="249"/>
    <col min="14849" max="14849" width="7.140625" style="249" customWidth="1"/>
    <col min="14850" max="14850" width="13.7109375" style="249" customWidth="1"/>
    <col min="14851" max="14851" width="154.28515625" style="249" customWidth="1"/>
    <col min="14852" max="14852" width="14.7109375" style="249" customWidth="1"/>
    <col min="14853" max="14853" width="7.140625" style="249" customWidth="1"/>
    <col min="14854" max="15104" width="9.140625" style="249"/>
    <col min="15105" max="15105" width="7.140625" style="249" customWidth="1"/>
    <col min="15106" max="15106" width="13.7109375" style="249" customWidth="1"/>
    <col min="15107" max="15107" width="154.28515625" style="249" customWidth="1"/>
    <col min="15108" max="15108" width="14.7109375" style="249" customWidth="1"/>
    <col min="15109" max="15109" width="7.140625" style="249" customWidth="1"/>
    <col min="15110" max="15360" width="9.140625" style="249"/>
    <col min="15361" max="15361" width="7.140625" style="249" customWidth="1"/>
    <col min="15362" max="15362" width="13.7109375" style="249" customWidth="1"/>
    <col min="15363" max="15363" width="154.28515625" style="249" customWidth="1"/>
    <col min="15364" max="15364" width="14.7109375" style="249" customWidth="1"/>
    <col min="15365" max="15365" width="7.140625" style="249" customWidth="1"/>
    <col min="15366" max="15616" width="9.140625" style="249"/>
    <col min="15617" max="15617" width="7.140625" style="249" customWidth="1"/>
    <col min="15618" max="15618" width="13.7109375" style="249" customWidth="1"/>
    <col min="15619" max="15619" width="154.28515625" style="249" customWidth="1"/>
    <col min="15620" max="15620" width="14.7109375" style="249" customWidth="1"/>
    <col min="15621" max="15621" width="7.140625" style="249" customWidth="1"/>
    <col min="15622" max="15872" width="9.140625" style="249"/>
    <col min="15873" max="15873" width="7.140625" style="249" customWidth="1"/>
    <col min="15874" max="15874" width="13.7109375" style="249" customWidth="1"/>
    <col min="15875" max="15875" width="154.28515625" style="249" customWidth="1"/>
    <col min="15876" max="15876" width="14.7109375" style="249" customWidth="1"/>
    <col min="15877" max="15877" width="7.140625" style="249" customWidth="1"/>
    <col min="15878" max="16128" width="9.140625" style="249"/>
    <col min="16129" max="16129" width="7.140625" style="249" customWidth="1"/>
    <col min="16130" max="16130" width="13.7109375" style="249" customWidth="1"/>
    <col min="16131" max="16131" width="154.28515625" style="249" customWidth="1"/>
    <col min="16132" max="16132" width="14.7109375" style="249" customWidth="1"/>
    <col min="16133" max="16133" width="7.140625" style="249" customWidth="1"/>
    <col min="16134" max="16384" width="9.140625" style="249"/>
  </cols>
  <sheetData>
    <row r="1" spans="1:5" ht="26.25" customHeight="1" x14ac:dyDescent="0.2">
      <c r="A1" s="287" t="s">
        <v>879</v>
      </c>
      <c r="B1" s="287"/>
      <c r="C1" s="287"/>
      <c r="D1" s="287"/>
      <c r="E1" s="287"/>
    </row>
    <row r="2" spans="1:5" ht="15.75" customHeight="1" x14ac:dyDescent="0.2">
      <c r="B2" s="250" t="s">
        <v>880</v>
      </c>
      <c r="C2" s="251" t="s">
        <v>881</v>
      </c>
      <c r="D2" s="252">
        <v>4</v>
      </c>
      <c r="E2" s="253"/>
    </row>
    <row r="3" spans="1:5" ht="15.75" customHeight="1" x14ac:dyDescent="0.2">
      <c r="B3" s="250" t="s">
        <v>882</v>
      </c>
      <c r="C3" s="251" t="s">
        <v>883</v>
      </c>
      <c r="D3" s="252">
        <v>5</v>
      </c>
      <c r="E3" s="253"/>
    </row>
    <row r="4" spans="1:5" ht="15.75" customHeight="1" x14ac:dyDescent="0.2">
      <c r="B4" s="250" t="s">
        <v>884</v>
      </c>
      <c r="C4" s="251" t="s">
        <v>885</v>
      </c>
      <c r="D4" s="252">
        <v>6</v>
      </c>
      <c r="E4" s="253"/>
    </row>
    <row r="5" spans="1:5" ht="15.75" customHeight="1" x14ac:dyDescent="0.2">
      <c r="B5" s="250" t="s">
        <v>886</v>
      </c>
      <c r="C5" s="251" t="s">
        <v>887</v>
      </c>
      <c r="D5" s="252">
        <v>8</v>
      </c>
      <c r="E5" s="253"/>
    </row>
    <row r="6" spans="1:5" ht="15.75" customHeight="1" x14ac:dyDescent="0.2">
      <c r="B6" s="250" t="s">
        <v>888</v>
      </c>
      <c r="C6" s="251" t="s">
        <v>889</v>
      </c>
      <c r="D6" s="252">
        <v>9</v>
      </c>
      <c r="E6" s="253"/>
    </row>
    <row r="7" spans="1:5" ht="15.75" customHeight="1" x14ac:dyDescent="0.2">
      <c r="B7" s="254" t="s">
        <v>890</v>
      </c>
      <c r="C7" s="255" t="s">
        <v>607</v>
      </c>
      <c r="D7" s="252">
        <v>10</v>
      </c>
      <c r="E7" s="253"/>
    </row>
    <row r="8" spans="1:5" ht="15.75" customHeight="1" x14ac:dyDescent="0.2">
      <c r="B8" s="254" t="s">
        <v>891</v>
      </c>
      <c r="C8" s="255" t="s">
        <v>608</v>
      </c>
      <c r="D8" s="252">
        <v>11</v>
      </c>
      <c r="E8" s="253"/>
    </row>
    <row r="9" spans="1:5" ht="15.75" customHeight="1" x14ac:dyDescent="0.2">
      <c r="B9" s="254" t="s">
        <v>892</v>
      </c>
      <c r="C9" s="255" t="s">
        <v>609</v>
      </c>
      <c r="D9" s="252">
        <v>12</v>
      </c>
      <c r="E9" s="253"/>
    </row>
    <row r="10" spans="1:5" ht="15.75" customHeight="1" x14ac:dyDescent="0.2">
      <c r="B10" s="256" t="s">
        <v>893</v>
      </c>
      <c r="C10" s="255" t="s">
        <v>894</v>
      </c>
      <c r="D10" s="252">
        <v>12</v>
      </c>
      <c r="E10" s="253"/>
    </row>
    <row r="11" spans="1:5" ht="15.75" customHeight="1" x14ac:dyDescent="0.2">
      <c r="B11" s="256" t="s">
        <v>895</v>
      </c>
      <c r="C11" s="255" t="s">
        <v>610</v>
      </c>
      <c r="D11" s="252">
        <v>13</v>
      </c>
      <c r="E11" s="253"/>
    </row>
    <row r="12" spans="1:5" ht="15.75" customHeight="1" x14ac:dyDescent="0.2">
      <c r="B12" s="256" t="s">
        <v>896</v>
      </c>
      <c r="C12" s="255" t="s">
        <v>611</v>
      </c>
      <c r="D12" s="252">
        <v>13</v>
      </c>
      <c r="E12" s="253"/>
    </row>
    <row r="13" spans="1:5" ht="15.75" customHeight="1" x14ac:dyDescent="0.2">
      <c r="B13" s="256" t="s">
        <v>897</v>
      </c>
      <c r="C13" s="255" t="s">
        <v>612</v>
      </c>
      <c r="D13" s="252">
        <v>13</v>
      </c>
      <c r="E13" s="253"/>
    </row>
    <row r="14" spans="1:5" ht="15.75" customHeight="1" x14ac:dyDescent="0.2">
      <c r="B14" s="256" t="s">
        <v>898</v>
      </c>
      <c r="C14" s="255" t="s">
        <v>613</v>
      </c>
      <c r="D14" s="252">
        <v>14</v>
      </c>
      <c r="E14" s="253"/>
    </row>
    <row r="15" spans="1:5" ht="15.75" customHeight="1" x14ac:dyDescent="0.2">
      <c r="B15" s="254" t="s">
        <v>899</v>
      </c>
      <c r="C15" s="255" t="s">
        <v>614</v>
      </c>
      <c r="D15" s="252">
        <v>14</v>
      </c>
      <c r="E15" s="253"/>
    </row>
    <row r="16" spans="1:5" ht="15.75" customHeight="1" x14ac:dyDescent="0.2">
      <c r="B16" s="254" t="s">
        <v>900</v>
      </c>
      <c r="C16" s="255" t="s">
        <v>615</v>
      </c>
      <c r="D16" s="252">
        <v>15</v>
      </c>
      <c r="E16" s="253"/>
    </row>
    <row r="17" spans="2:5" ht="15.75" customHeight="1" x14ac:dyDescent="0.2">
      <c r="B17" s="254" t="s">
        <v>901</v>
      </c>
      <c r="C17" s="255" t="s">
        <v>616</v>
      </c>
      <c r="D17" s="252">
        <v>16</v>
      </c>
      <c r="E17" s="253"/>
    </row>
    <row r="18" spans="2:5" ht="15.75" customHeight="1" x14ac:dyDescent="0.2">
      <c r="B18" s="254" t="s">
        <v>902</v>
      </c>
      <c r="C18" s="255" t="s">
        <v>903</v>
      </c>
      <c r="D18" s="252">
        <v>16</v>
      </c>
      <c r="E18" s="253"/>
    </row>
    <row r="19" spans="2:5" ht="15.75" customHeight="1" x14ac:dyDescent="0.2">
      <c r="B19" s="254" t="s">
        <v>904</v>
      </c>
      <c r="C19" s="255" t="s">
        <v>617</v>
      </c>
      <c r="D19" s="252">
        <v>17</v>
      </c>
      <c r="E19" s="253"/>
    </row>
    <row r="20" spans="2:5" ht="15.75" customHeight="1" x14ac:dyDescent="0.2">
      <c r="B20" s="254" t="s">
        <v>905</v>
      </c>
      <c r="C20" s="255" t="s">
        <v>618</v>
      </c>
      <c r="D20" s="252">
        <v>17</v>
      </c>
      <c r="E20" s="253"/>
    </row>
    <row r="21" spans="2:5" ht="15.75" customHeight="1" x14ac:dyDescent="0.2">
      <c r="B21" s="256" t="s">
        <v>906</v>
      </c>
      <c r="C21" s="255" t="s">
        <v>619</v>
      </c>
      <c r="D21" s="252">
        <v>18</v>
      </c>
      <c r="E21" s="253"/>
    </row>
    <row r="22" spans="2:5" ht="15.75" customHeight="1" x14ac:dyDescent="0.2">
      <c r="B22" s="254" t="s">
        <v>907</v>
      </c>
      <c r="C22" s="255" t="s">
        <v>873</v>
      </c>
      <c r="D22" s="252">
        <v>18</v>
      </c>
      <c r="E22" s="253"/>
    </row>
    <row r="23" spans="2:5" ht="15.75" customHeight="1" x14ac:dyDescent="0.2">
      <c r="B23" s="254" t="s">
        <v>908</v>
      </c>
      <c r="C23" s="255" t="s">
        <v>620</v>
      </c>
      <c r="D23" s="252">
        <v>19</v>
      </c>
      <c r="E23" s="253"/>
    </row>
    <row r="24" spans="2:5" ht="15.75" customHeight="1" x14ac:dyDescent="0.2">
      <c r="B24" s="254" t="s">
        <v>909</v>
      </c>
      <c r="C24" s="255" t="s">
        <v>621</v>
      </c>
      <c r="D24" s="252">
        <v>19</v>
      </c>
      <c r="E24" s="253"/>
    </row>
    <row r="25" spans="2:5" ht="15.75" customHeight="1" x14ac:dyDescent="0.2">
      <c r="B25" s="254" t="s">
        <v>910</v>
      </c>
      <c r="C25" s="255" t="s">
        <v>622</v>
      </c>
      <c r="D25" s="252">
        <v>20</v>
      </c>
      <c r="E25" s="253"/>
    </row>
    <row r="26" spans="2:5" ht="15.75" customHeight="1" x14ac:dyDescent="0.2">
      <c r="B26" s="254" t="s">
        <v>911</v>
      </c>
      <c r="C26" s="255" t="s">
        <v>623</v>
      </c>
      <c r="D26" s="252">
        <v>20</v>
      </c>
      <c r="E26" s="253"/>
    </row>
    <row r="27" spans="2:5" ht="15.75" customHeight="1" x14ac:dyDescent="0.2">
      <c r="B27" s="254" t="s">
        <v>912</v>
      </c>
      <c r="C27" s="255" t="s">
        <v>624</v>
      </c>
      <c r="D27" s="252">
        <v>21</v>
      </c>
      <c r="E27" s="253"/>
    </row>
    <row r="28" spans="2:5" ht="15.75" customHeight="1" x14ac:dyDescent="0.2">
      <c r="B28" s="254" t="s">
        <v>913</v>
      </c>
      <c r="C28" s="255" t="s">
        <v>737</v>
      </c>
      <c r="D28" s="252">
        <v>21</v>
      </c>
      <c r="E28" s="253"/>
    </row>
    <row r="29" spans="2:5" ht="15.75" customHeight="1" x14ac:dyDescent="0.2">
      <c r="B29" s="254" t="s">
        <v>914</v>
      </c>
      <c r="C29" s="255" t="s">
        <v>738</v>
      </c>
      <c r="D29" s="252">
        <v>22</v>
      </c>
      <c r="E29" s="253"/>
    </row>
    <row r="30" spans="2:5" ht="15.75" customHeight="1" x14ac:dyDescent="0.2">
      <c r="B30" s="254" t="s">
        <v>915</v>
      </c>
      <c r="C30" s="255" t="s">
        <v>739</v>
      </c>
      <c r="D30" s="252">
        <v>23</v>
      </c>
      <c r="E30" s="253"/>
    </row>
    <row r="31" spans="2:5" ht="15.75" customHeight="1" x14ac:dyDescent="0.2">
      <c r="B31" s="254" t="s">
        <v>916</v>
      </c>
      <c r="C31" s="255" t="s">
        <v>625</v>
      </c>
      <c r="D31" s="252">
        <v>23</v>
      </c>
      <c r="E31" s="253"/>
    </row>
    <row r="32" spans="2:5" ht="15.75" customHeight="1" x14ac:dyDescent="0.2">
      <c r="B32" s="254" t="s">
        <v>917</v>
      </c>
      <c r="C32" s="255" t="s">
        <v>626</v>
      </c>
      <c r="D32" s="252">
        <v>24</v>
      </c>
      <c r="E32" s="253"/>
    </row>
    <row r="33" spans="2:5" ht="15.75" customHeight="1" x14ac:dyDescent="0.2">
      <c r="B33" s="254" t="s">
        <v>918</v>
      </c>
      <c r="C33" s="255" t="s">
        <v>627</v>
      </c>
      <c r="D33" s="252">
        <v>25</v>
      </c>
      <c r="E33" s="253"/>
    </row>
    <row r="34" spans="2:5" ht="15.75" customHeight="1" x14ac:dyDescent="0.2">
      <c r="B34" s="254" t="s">
        <v>919</v>
      </c>
      <c r="C34" s="255" t="s">
        <v>628</v>
      </c>
      <c r="D34" s="252">
        <v>26</v>
      </c>
      <c r="E34" s="253"/>
    </row>
    <row r="35" spans="2:5" ht="15.75" customHeight="1" x14ac:dyDescent="0.2">
      <c r="B35" s="256" t="s">
        <v>920</v>
      </c>
      <c r="C35" s="255" t="s">
        <v>629</v>
      </c>
      <c r="D35" s="252">
        <v>26</v>
      </c>
      <c r="E35" s="253"/>
    </row>
    <row r="36" spans="2:5" ht="15.75" customHeight="1" x14ac:dyDescent="0.2">
      <c r="B36" s="256" t="s">
        <v>921</v>
      </c>
      <c r="C36" s="255" t="s">
        <v>630</v>
      </c>
      <c r="D36" s="252">
        <v>27</v>
      </c>
      <c r="E36" s="253"/>
    </row>
    <row r="37" spans="2:5" ht="15.75" customHeight="1" x14ac:dyDescent="0.2">
      <c r="B37" s="254" t="s">
        <v>922</v>
      </c>
      <c r="C37" s="255" t="s">
        <v>631</v>
      </c>
      <c r="D37" s="252">
        <v>27</v>
      </c>
      <c r="E37" s="253"/>
    </row>
    <row r="38" spans="2:5" ht="15.75" customHeight="1" x14ac:dyDescent="0.2">
      <c r="B38" s="256" t="s">
        <v>923</v>
      </c>
      <c r="C38" s="255" t="s">
        <v>924</v>
      </c>
      <c r="D38" s="252">
        <v>28</v>
      </c>
      <c r="E38" s="253"/>
    </row>
    <row r="39" spans="2:5" ht="15.75" customHeight="1" x14ac:dyDescent="0.2">
      <c r="B39" s="256" t="s">
        <v>925</v>
      </c>
      <c r="C39" s="255" t="s">
        <v>632</v>
      </c>
      <c r="D39" s="252">
        <v>28</v>
      </c>
      <c r="E39" s="253"/>
    </row>
    <row r="40" spans="2:5" ht="15.75" customHeight="1" x14ac:dyDescent="0.2">
      <c r="B40" s="254" t="s">
        <v>926</v>
      </c>
      <c r="C40" s="255" t="s">
        <v>633</v>
      </c>
      <c r="D40" s="252">
        <v>29</v>
      </c>
      <c r="E40" s="253"/>
    </row>
    <row r="41" spans="2:5" ht="15.75" customHeight="1" x14ac:dyDescent="0.2">
      <c r="B41" s="254" t="s">
        <v>927</v>
      </c>
      <c r="C41" s="255" t="s">
        <v>740</v>
      </c>
      <c r="D41" s="252">
        <v>29</v>
      </c>
      <c r="E41" s="253"/>
    </row>
    <row r="42" spans="2:5" ht="15.75" customHeight="1" x14ac:dyDescent="0.2">
      <c r="B42" s="254" t="s">
        <v>928</v>
      </c>
      <c r="C42" s="255" t="s">
        <v>637</v>
      </c>
      <c r="D42" s="252">
        <v>30</v>
      </c>
      <c r="E42" s="253"/>
    </row>
    <row r="43" spans="2:5" ht="15.75" customHeight="1" x14ac:dyDescent="0.2">
      <c r="B43" s="256" t="s">
        <v>929</v>
      </c>
      <c r="C43" s="255" t="s">
        <v>638</v>
      </c>
      <c r="D43" s="252">
        <v>30</v>
      </c>
      <c r="E43" s="253"/>
    </row>
    <row r="44" spans="2:5" ht="15.75" customHeight="1" x14ac:dyDescent="0.2">
      <c r="B44" s="256" t="s">
        <v>930</v>
      </c>
      <c r="C44" s="255" t="s">
        <v>931</v>
      </c>
      <c r="D44" s="252">
        <v>31</v>
      </c>
      <c r="E44" s="253"/>
    </row>
    <row r="45" spans="2:5" ht="15.75" customHeight="1" x14ac:dyDescent="0.2">
      <c r="B45" s="256" t="s">
        <v>932</v>
      </c>
      <c r="C45" s="255" t="s">
        <v>639</v>
      </c>
      <c r="D45" s="252">
        <v>32</v>
      </c>
      <c r="E45" s="253"/>
    </row>
    <row r="46" spans="2:5" ht="15.75" customHeight="1" x14ac:dyDescent="0.2">
      <c r="B46" s="254" t="s">
        <v>933</v>
      </c>
      <c r="C46" s="255" t="s">
        <v>640</v>
      </c>
      <c r="D46" s="252">
        <v>33</v>
      </c>
      <c r="E46" s="253"/>
    </row>
    <row r="47" spans="2:5" ht="15.75" customHeight="1" x14ac:dyDescent="0.2">
      <c r="B47" s="256" t="s">
        <v>934</v>
      </c>
      <c r="C47" s="255" t="s">
        <v>641</v>
      </c>
      <c r="D47" s="252">
        <v>33</v>
      </c>
      <c r="E47" s="253"/>
    </row>
    <row r="48" spans="2:5" ht="15.75" customHeight="1" x14ac:dyDescent="0.2">
      <c r="B48" s="256" t="s">
        <v>935</v>
      </c>
      <c r="C48" s="255" t="s">
        <v>642</v>
      </c>
      <c r="D48" s="252">
        <v>34</v>
      </c>
      <c r="E48" s="253"/>
    </row>
    <row r="49" spans="2:5" ht="15.75" customHeight="1" x14ac:dyDescent="0.2">
      <c r="B49" s="256" t="s">
        <v>936</v>
      </c>
      <c r="C49" s="255" t="s">
        <v>643</v>
      </c>
      <c r="D49" s="252">
        <v>34</v>
      </c>
      <c r="E49" s="253"/>
    </row>
    <row r="50" spans="2:5" ht="15.75" customHeight="1" x14ac:dyDescent="0.2">
      <c r="B50" s="256" t="s">
        <v>937</v>
      </c>
      <c r="C50" s="255" t="s">
        <v>644</v>
      </c>
      <c r="D50" s="252">
        <v>35</v>
      </c>
      <c r="E50" s="253"/>
    </row>
    <row r="51" spans="2:5" ht="15.75" customHeight="1" x14ac:dyDescent="0.2">
      <c r="B51" s="256" t="s">
        <v>938</v>
      </c>
      <c r="C51" s="255" t="s">
        <v>645</v>
      </c>
      <c r="D51" s="252">
        <v>36</v>
      </c>
      <c r="E51" s="253"/>
    </row>
    <row r="52" spans="2:5" ht="15.75" customHeight="1" x14ac:dyDescent="0.2">
      <c r="B52" s="256" t="s">
        <v>939</v>
      </c>
      <c r="C52" s="255" t="s">
        <v>646</v>
      </c>
      <c r="D52" s="252">
        <v>37</v>
      </c>
      <c r="E52" s="253"/>
    </row>
    <row r="53" spans="2:5" ht="15.75" customHeight="1" x14ac:dyDescent="0.2">
      <c r="B53" s="256" t="s">
        <v>940</v>
      </c>
      <c r="C53" s="255" t="s">
        <v>647</v>
      </c>
      <c r="D53" s="252">
        <v>37</v>
      </c>
      <c r="E53" s="253"/>
    </row>
    <row r="54" spans="2:5" ht="15.75" customHeight="1" x14ac:dyDescent="0.2">
      <c r="B54" s="256" t="s">
        <v>941</v>
      </c>
      <c r="C54" s="255" t="s">
        <v>648</v>
      </c>
      <c r="D54" s="252">
        <v>38</v>
      </c>
      <c r="E54" s="253"/>
    </row>
    <row r="55" spans="2:5" ht="15.75" customHeight="1" x14ac:dyDescent="0.2">
      <c r="B55" s="256" t="s">
        <v>942</v>
      </c>
      <c r="C55" s="255" t="s">
        <v>649</v>
      </c>
      <c r="D55" s="252">
        <v>38</v>
      </c>
      <c r="E55" s="253"/>
    </row>
    <row r="56" spans="2:5" ht="15.75" customHeight="1" x14ac:dyDescent="0.2">
      <c r="B56" s="256" t="s">
        <v>943</v>
      </c>
      <c r="C56" s="255" t="s">
        <v>650</v>
      </c>
      <c r="D56" s="252">
        <v>39</v>
      </c>
      <c r="E56" s="253"/>
    </row>
    <row r="57" spans="2:5" ht="15.75" customHeight="1" x14ac:dyDescent="0.2">
      <c r="B57" s="256" t="s">
        <v>944</v>
      </c>
      <c r="C57" s="255" t="s">
        <v>651</v>
      </c>
      <c r="D57" s="252">
        <v>39</v>
      </c>
      <c r="E57" s="253"/>
    </row>
    <row r="58" spans="2:5" ht="15.75" customHeight="1" x14ac:dyDescent="0.2">
      <c r="B58" s="256" t="s">
        <v>945</v>
      </c>
      <c r="C58" s="255" t="s">
        <v>652</v>
      </c>
      <c r="D58" s="252">
        <v>40</v>
      </c>
      <c r="E58" s="253"/>
    </row>
    <row r="59" spans="2:5" ht="15.75" customHeight="1" x14ac:dyDescent="0.2">
      <c r="B59" s="256" t="s">
        <v>946</v>
      </c>
      <c r="C59" s="255" t="s">
        <v>653</v>
      </c>
      <c r="D59" s="252">
        <v>40</v>
      </c>
      <c r="E59" s="253"/>
    </row>
    <row r="60" spans="2:5" ht="15.75" customHeight="1" x14ac:dyDescent="0.2">
      <c r="B60" s="256" t="s">
        <v>947</v>
      </c>
      <c r="C60" s="255" t="s">
        <v>654</v>
      </c>
      <c r="D60" s="252">
        <v>41</v>
      </c>
      <c r="E60" s="253"/>
    </row>
    <row r="61" spans="2:5" ht="15.75" customHeight="1" x14ac:dyDescent="0.2">
      <c r="B61" s="256" t="s">
        <v>948</v>
      </c>
      <c r="C61" s="255" t="s">
        <v>655</v>
      </c>
      <c r="D61" s="252">
        <v>41</v>
      </c>
      <c r="E61" s="253"/>
    </row>
    <row r="62" spans="2:5" ht="15.75" customHeight="1" x14ac:dyDescent="0.2">
      <c r="B62" s="256" t="s">
        <v>949</v>
      </c>
      <c r="C62" s="255" t="s">
        <v>656</v>
      </c>
      <c r="D62" s="252">
        <v>42</v>
      </c>
      <c r="E62" s="253"/>
    </row>
    <row r="63" spans="2:5" ht="15.75" customHeight="1" x14ac:dyDescent="0.2">
      <c r="B63" s="256" t="s">
        <v>950</v>
      </c>
      <c r="C63" s="255" t="s">
        <v>657</v>
      </c>
      <c r="D63" s="252">
        <v>42</v>
      </c>
      <c r="E63" s="253"/>
    </row>
    <row r="64" spans="2:5" ht="15.75" customHeight="1" x14ac:dyDescent="0.2">
      <c r="B64" s="256" t="s">
        <v>951</v>
      </c>
      <c r="C64" s="255" t="s">
        <v>658</v>
      </c>
      <c r="D64" s="252">
        <v>43</v>
      </c>
      <c r="E64" s="253"/>
    </row>
    <row r="65" spans="2:5" ht="15.75" customHeight="1" x14ac:dyDescent="0.2">
      <c r="B65" s="256" t="s">
        <v>952</v>
      </c>
      <c r="C65" s="255" t="s">
        <v>659</v>
      </c>
      <c r="D65" s="252">
        <v>44</v>
      </c>
      <c r="E65" s="253"/>
    </row>
    <row r="66" spans="2:5" ht="15.75" customHeight="1" x14ac:dyDescent="0.2">
      <c r="B66" s="256" t="s">
        <v>953</v>
      </c>
      <c r="C66" s="255" t="s">
        <v>660</v>
      </c>
      <c r="D66" s="252">
        <v>45</v>
      </c>
      <c r="E66" s="253"/>
    </row>
    <row r="67" spans="2:5" ht="15.75" customHeight="1" x14ac:dyDescent="0.2">
      <c r="B67" s="256" t="s">
        <v>954</v>
      </c>
      <c r="C67" s="255" t="s">
        <v>661</v>
      </c>
      <c r="D67" s="252">
        <v>46</v>
      </c>
      <c r="E67" s="253"/>
    </row>
    <row r="68" spans="2:5" ht="15.75" customHeight="1" x14ac:dyDescent="0.2">
      <c r="B68" s="256" t="s">
        <v>955</v>
      </c>
      <c r="C68" s="255" t="s">
        <v>662</v>
      </c>
      <c r="D68" s="252">
        <v>47</v>
      </c>
      <c r="E68" s="253"/>
    </row>
    <row r="69" spans="2:5" ht="15.75" customHeight="1" x14ac:dyDescent="0.2">
      <c r="B69" s="256" t="s">
        <v>956</v>
      </c>
      <c r="C69" s="255" t="s">
        <v>663</v>
      </c>
      <c r="D69" s="252">
        <v>48</v>
      </c>
      <c r="E69" s="253"/>
    </row>
    <row r="70" spans="2:5" ht="15.75" customHeight="1" x14ac:dyDescent="0.2">
      <c r="B70" s="256" t="s">
        <v>957</v>
      </c>
      <c r="C70" s="255" t="s">
        <v>664</v>
      </c>
      <c r="D70" s="252">
        <v>49</v>
      </c>
      <c r="E70" s="253"/>
    </row>
    <row r="71" spans="2:5" ht="15.75" customHeight="1" x14ac:dyDescent="0.2">
      <c r="B71" s="256" t="s">
        <v>958</v>
      </c>
      <c r="C71" s="255" t="s">
        <v>665</v>
      </c>
      <c r="D71" s="252">
        <v>49</v>
      </c>
      <c r="E71" s="253"/>
    </row>
    <row r="72" spans="2:5" ht="15.75" customHeight="1" x14ac:dyDescent="0.2">
      <c r="B72" s="256" t="s">
        <v>959</v>
      </c>
      <c r="C72" s="255" t="s">
        <v>666</v>
      </c>
      <c r="D72" s="252">
        <v>50</v>
      </c>
      <c r="E72" s="253"/>
    </row>
    <row r="73" spans="2:5" ht="15.75" customHeight="1" x14ac:dyDescent="0.2">
      <c r="B73" s="256" t="s">
        <v>960</v>
      </c>
      <c r="C73" s="255" t="s">
        <v>667</v>
      </c>
      <c r="D73" s="252">
        <v>50</v>
      </c>
      <c r="E73" s="253"/>
    </row>
    <row r="74" spans="2:5" ht="15.75" customHeight="1" x14ac:dyDescent="0.2">
      <c r="B74" s="256" t="s">
        <v>961</v>
      </c>
      <c r="C74" s="255" t="s">
        <v>668</v>
      </c>
      <c r="D74" s="252">
        <v>51</v>
      </c>
      <c r="E74" s="253"/>
    </row>
    <row r="75" spans="2:5" ht="15.75" customHeight="1" x14ac:dyDescent="0.2">
      <c r="B75" s="256" t="s">
        <v>962</v>
      </c>
      <c r="C75" s="255" t="s">
        <v>669</v>
      </c>
      <c r="D75" s="252">
        <v>51</v>
      </c>
      <c r="E75" s="253"/>
    </row>
    <row r="76" spans="2:5" ht="15.75" customHeight="1" x14ac:dyDescent="0.2">
      <c r="B76" s="256" t="s">
        <v>963</v>
      </c>
      <c r="C76" s="255" t="s">
        <v>670</v>
      </c>
      <c r="D76" s="252">
        <v>52</v>
      </c>
      <c r="E76" s="253"/>
    </row>
    <row r="77" spans="2:5" ht="15.75" customHeight="1" x14ac:dyDescent="0.2">
      <c r="B77" s="256" t="s">
        <v>964</v>
      </c>
      <c r="C77" s="255" t="s">
        <v>671</v>
      </c>
      <c r="D77" s="252">
        <v>52</v>
      </c>
      <c r="E77" s="253"/>
    </row>
    <row r="78" spans="2:5" ht="15.75" customHeight="1" x14ac:dyDescent="0.2">
      <c r="B78" s="256" t="s">
        <v>965</v>
      </c>
      <c r="C78" s="255" t="s">
        <v>672</v>
      </c>
      <c r="D78" s="252">
        <v>53</v>
      </c>
      <c r="E78" s="253"/>
    </row>
    <row r="79" spans="2:5" ht="15.75" customHeight="1" x14ac:dyDescent="0.2">
      <c r="B79" s="256" t="s">
        <v>966</v>
      </c>
      <c r="C79" s="255" t="s">
        <v>673</v>
      </c>
      <c r="D79" s="252">
        <v>53</v>
      </c>
      <c r="E79" s="253"/>
    </row>
    <row r="80" spans="2:5" ht="15.75" customHeight="1" x14ac:dyDescent="0.2">
      <c r="B80" s="256" t="s">
        <v>967</v>
      </c>
      <c r="C80" s="255" t="s">
        <v>674</v>
      </c>
      <c r="D80" s="252">
        <v>54</v>
      </c>
      <c r="E80" s="253"/>
    </row>
    <row r="81" spans="2:5" ht="15.75" customHeight="1" x14ac:dyDescent="0.2">
      <c r="B81" s="256" t="s">
        <v>968</v>
      </c>
      <c r="C81" s="255" t="s">
        <v>675</v>
      </c>
      <c r="D81" s="252">
        <v>54</v>
      </c>
      <c r="E81" s="253"/>
    </row>
    <row r="82" spans="2:5" ht="15.75" customHeight="1" x14ac:dyDescent="0.2">
      <c r="B82" s="256" t="s">
        <v>969</v>
      </c>
      <c r="C82" s="255" t="s">
        <v>676</v>
      </c>
      <c r="D82" s="252">
        <v>55</v>
      </c>
      <c r="E82" s="253"/>
    </row>
    <row r="83" spans="2:5" ht="15.75" customHeight="1" x14ac:dyDescent="0.2">
      <c r="B83" s="256" t="s">
        <v>970</v>
      </c>
      <c r="C83" s="255" t="s">
        <v>677</v>
      </c>
      <c r="D83" s="252">
        <v>55</v>
      </c>
      <c r="E83" s="253"/>
    </row>
    <row r="84" spans="2:5" ht="15.75" customHeight="1" x14ac:dyDescent="0.2">
      <c r="B84" s="256" t="s">
        <v>971</v>
      </c>
      <c r="C84" s="255" t="s">
        <v>678</v>
      </c>
      <c r="D84" s="252">
        <v>56</v>
      </c>
      <c r="E84" s="253"/>
    </row>
    <row r="85" spans="2:5" ht="15.75" customHeight="1" x14ac:dyDescent="0.2">
      <c r="B85" s="256" t="s">
        <v>972</v>
      </c>
      <c r="C85" s="255" t="s">
        <v>679</v>
      </c>
      <c r="D85" s="252">
        <v>56</v>
      </c>
      <c r="E85" s="253"/>
    </row>
    <row r="86" spans="2:5" ht="15.75" customHeight="1" x14ac:dyDescent="0.2">
      <c r="B86" s="256" t="s">
        <v>973</v>
      </c>
      <c r="C86" s="255" t="s">
        <v>680</v>
      </c>
      <c r="D86" s="252">
        <v>57</v>
      </c>
      <c r="E86" s="253"/>
    </row>
    <row r="87" spans="2:5" ht="15.75" customHeight="1" x14ac:dyDescent="0.2">
      <c r="B87" s="256" t="s">
        <v>974</v>
      </c>
      <c r="C87" s="255" t="s">
        <v>681</v>
      </c>
      <c r="D87" s="252">
        <v>57</v>
      </c>
      <c r="E87" s="253"/>
    </row>
    <row r="88" spans="2:5" ht="15.75" customHeight="1" x14ac:dyDescent="0.2">
      <c r="B88" s="256" t="s">
        <v>975</v>
      </c>
      <c r="C88" s="255" t="s">
        <v>682</v>
      </c>
      <c r="D88" s="252">
        <v>58</v>
      </c>
      <c r="E88" s="253"/>
    </row>
    <row r="89" spans="2:5" ht="15.75" customHeight="1" x14ac:dyDescent="0.2">
      <c r="B89" s="256" t="s">
        <v>976</v>
      </c>
      <c r="C89" s="255" t="s">
        <v>683</v>
      </c>
      <c r="D89" s="252">
        <v>58</v>
      </c>
      <c r="E89" s="253"/>
    </row>
    <row r="90" spans="2:5" ht="15.75" customHeight="1" x14ac:dyDescent="0.2">
      <c r="B90" s="256" t="s">
        <v>977</v>
      </c>
      <c r="C90" s="255" t="s">
        <v>684</v>
      </c>
      <c r="D90" s="252">
        <v>59</v>
      </c>
      <c r="E90" s="253"/>
    </row>
    <row r="91" spans="2:5" ht="15.75" customHeight="1" x14ac:dyDescent="0.2">
      <c r="B91" s="256" t="s">
        <v>978</v>
      </c>
      <c r="C91" s="255" t="s">
        <v>685</v>
      </c>
      <c r="D91" s="252">
        <v>59</v>
      </c>
      <c r="E91" s="253"/>
    </row>
    <row r="92" spans="2:5" ht="15.75" customHeight="1" x14ac:dyDescent="0.2">
      <c r="B92" s="256" t="s">
        <v>979</v>
      </c>
      <c r="C92" s="255" t="s">
        <v>686</v>
      </c>
      <c r="D92" s="252">
        <v>60</v>
      </c>
      <c r="E92" s="253"/>
    </row>
    <row r="93" spans="2:5" ht="15.75" customHeight="1" x14ac:dyDescent="0.2">
      <c r="B93" s="256" t="s">
        <v>980</v>
      </c>
      <c r="C93" s="255" t="s">
        <v>687</v>
      </c>
      <c r="D93" s="252">
        <v>60</v>
      </c>
      <c r="E93" s="253"/>
    </row>
    <row r="94" spans="2:5" ht="15.75" customHeight="1" x14ac:dyDescent="0.2">
      <c r="B94" s="256" t="s">
        <v>981</v>
      </c>
      <c r="C94" s="255" t="s">
        <v>688</v>
      </c>
      <c r="D94" s="252">
        <v>61</v>
      </c>
      <c r="E94" s="253"/>
    </row>
    <row r="95" spans="2:5" ht="15.75" customHeight="1" x14ac:dyDescent="0.2">
      <c r="B95" s="256" t="s">
        <v>982</v>
      </c>
      <c r="C95" s="255" t="s">
        <v>689</v>
      </c>
      <c r="D95" s="252">
        <v>61</v>
      </c>
      <c r="E95" s="253"/>
    </row>
    <row r="96" spans="2:5" ht="15.75" customHeight="1" x14ac:dyDescent="0.2">
      <c r="B96" s="256" t="s">
        <v>983</v>
      </c>
      <c r="C96" s="255" t="s">
        <v>690</v>
      </c>
      <c r="D96" s="252">
        <v>62</v>
      </c>
      <c r="E96" s="253"/>
    </row>
    <row r="97" spans="2:5" ht="15.75" customHeight="1" x14ac:dyDescent="0.2">
      <c r="B97" s="256" t="s">
        <v>984</v>
      </c>
      <c r="C97" s="255" t="s">
        <v>691</v>
      </c>
      <c r="D97" s="252">
        <v>62</v>
      </c>
      <c r="E97" s="253"/>
    </row>
    <row r="98" spans="2:5" ht="15.75" customHeight="1" x14ac:dyDescent="0.2">
      <c r="B98" s="256" t="s">
        <v>985</v>
      </c>
      <c r="C98" s="255" t="s">
        <v>692</v>
      </c>
      <c r="D98" s="252">
        <v>63</v>
      </c>
      <c r="E98" s="253"/>
    </row>
    <row r="99" spans="2:5" ht="15.75" customHeight="1" x14ac:dyDescent="0.2">
      <c r="B99" s="256" t="s">
        <v>986</v>
      </c>
      <c r="C99" s="255" t="s">
        <v>693</v>
      </c>
      <c r="D99" s="252">
        <v>63</v>
      </c>
      <c r="E99" s="253"/>
    </row>
    <row r="100" spans="2:5" ht="15.75" customHeight="1" x14ac:dyDescent="0.2">
      <c r="B100" s="256" t="s">
        <v>987</v>
      </c>
      <c r="C100" s="255" t="s">
        <v>694</v>
      </c>
      <c r="D100" s="252">
        <v>64</v>
      </c>
      <c r="E100" s="253"/>
    </row>
    <row r="101" spans="2:5" ht="15.75" customHeight="1" x14ac:dyDescent="0.2">
      <c r="B101" s="256" t="s">
        <v>988</v>
      </c>
      <c r="C101" s="255" t="s">
        <v>695</v>
      </c>
      <c r="D101" s="252">
        <v>64</v>
      </c>
      <c r="E101" s="253"/>
    </row>
    <row r="102" spans="2:5" ht="15.75" customHeight="1" x14ac:dyDescent="0.2">
      <c r="B102" s="256" t="s">
        <v>989</v>
      </c>
      <c r="C102" s="255" t="s">
        <v>757</v>
      </c>
      <c r="D102" s="252">
        <v>65</v>
      </c>
      <c r="E102" s="253"/>
    </row>
    <row r="103" spans="2:5" ht="15.75" customHeight="1" x14ac:dyDescent="0.2">
      <c r="B103" s="256" t="s">
        <v>990</v>
      </c>
      <c r="C103" s="255" t="s">
        <v>696</v>
      </c>
      <c r="D103" s="252">
        <v>65</v>
      </c>
      <c r="E103" s="253"/>
    </row>
    <row r="104" spans="2:5" ht="15.75" customHeight="1" x14ac:dyDescent="0.2">
      <c r="B104" s="256" t="s">
        <v>991</v>
      </c>
      <c r="C104" s="255" t="s">
        <v>992</v>
      </c>
      <c r="D104" s="252">
        <v>66</v>
      </c>
      <c r="E104" s="253"/>
    </row>
    <row r="105" spans="2:5" ht="15.75" customHeight="1" x14ac:dyDescent="0.2">
      <c r="B105" s="256" t="s">
        <v>993</v>
      </c>
      <c r="C105" s="255" t="s">
        <v>634</v>
      </c>
      <c r="D105" s="252">
        <v>67</v>
      </c>
      <c r="E105" s="253"/>
    </row>
    <row r="106" spans="2:5" ht="15.75" customHeight="1" x14ac:dyDescent="0.2">
      <c r="B106" s="256" t="s">
        <v>994</v>
      </c>
      <c r="C106" s="255" t="s">
        <v>635</v>
      </c>
      <c r="D106" s="252">
        <v>68</v>
      </c>
      <c r="E106" s="253"/>
    </row>
    <row r="107" spans="2:5" ht="15.75" customHeight="1" x14ac:dyDescent="0.2">
      <c r="B107" s="256" t="s">
        <v>995</v>
      </c>
      <c r="C107" s="255" t="s">
        <v>872</v>
      </c>
      <c r="D107" s="252">
        <v>69</v>
      </c>
      <c r="E107" s="253"/>
    </row>
    <row r="108" spans="2:5" ht="15.75" customHeight="1" x14ac:dyDescent="0.2">
      <c r="B108" s="256" t="s">
        <v>996</v>
      </c>
      <c r="C108" s="255" t="s">
        <v>636</v>
      </c>
      <c r="D108" s="252">
        <v>70</v>
      </c>
      <c r="E108" s="253"/>
    </row>
    <row r="109" spans="2:5" ht="15.75" customHeight="1" x14ac:dyDescent="0.2">
      <c r="B109" s="256" t="s">
        <v>997</v>
      </c>
      <c r="C109" s="255" t="s">
        <v>742</v>
      </c>
      <c r="D109" s="252">
        <v>70</v>
      </c>
      <c r="E109" s="253"/>
    </row>
    <row r="110" spans="2:5" ht="15.75" customHeight="1" x14ac:dyDescent="0.2">
      <c r="B110" s="256" t="s">
        <v>998</v>
      </c>
      <c r="C110" s="255" t="s">
        <v>697</v>
      </c>
      <c r="D110" s="252">
        <v>71</v>
      </c>
      <c r="E110" s="253"/>
    </row>
    <row r="111" spans="2:5" ht="15.75" customHeight="1" x14ac:dyDescent="0.2">
      <c r="B111" s="256" t="s">
        <v>999</v>
      </c>
      <c r="C111" s="255" t="s">
        <v>761</v>
      </c>
      <c r="D111" s="252">
        <v>72</v>
      </c>
      <c r="E111" s="253"/>
    </row>
    <row r="112" spans="2:5" ht="15.75" customHeight="1" x14ac:dyDescent="0.2">
      <c r="B112" s="256" t="s">
        <v>1000</v>
      </c>
      <c r="C112" s="255" t="s">
        <v>762</v>
      </c>
      <c r="D112" s="252">
        <v>72</v>
      </c>
      <c r="E112" s="253"/>
    </row>
    <row r="113" spans="2:5" ht="15.75" customHeight="1" x14ac:dyDescent="0.2">
      <c r="B113" s="256" t="s">
        <v>1001</v>
      </c>
      <c r="C113" s="255" t="s">
        <v>818</v>
      </c>
      <c r="D113" s="252">
        <v>73</v>
      </c>
      <c r="E113" s="253"/>
    </row>
    <row r="114" spans="2:5" ht="15.75" customHeight="1" x14ac:dyDescent="0.2">
      <c r="B114" s="256" t="s">
        <v>1002</v>
      </c>
      <c r="C114" s="255" t="s">
        <v>813</v>
      </c>
      <c r="D114" s="252">
        <v>73</v>
      </c>
      <c r="E114" s="253"/>
    </row>
    <row r="115" spans="2:5" ht="15.75" customHeight="1" x14ac:dyDescent="0.2">
      <c r="B115" s="256" t="s">
        <v>1003</v>
      </c>
      <c r="C115" s="255" t="s">
        <v>741</v>
      </c>
      <c r="D115" s="252">
        <v>74</v>
      </c>
      <c r="E115" s="253"/>
    </row>
    <row r="116" spans="2:5" ht="15.75" customHeight="1" x14ac:dyDescent="0.2">
      <c r="B116" s="256" t="s">
        <v>1004</v>
      </c>
      <c r="C116" s="255" t="s">
        <v>699</v>
      </c>
      <c r="D116" s="252">
        <v>74</v>
      </c>
      <c r="E116" s="253"/>
    </row>
    <row r="117" spans="2:5" ht="15.75" customHeight="1" x14ac:dyDescent="0.2">
      <c r="B117" s="256" t="s">
        <v>1005</v>
      </c>
      <c r="C117" s="255" t="s">
        <v>700</v>
      </c>
      <c r="D117" s="252">
        <v>75</v>
      </c>
      <c r="E117" s="253"/>
    </row>
    <row r="118" spans="2:5" ht="15.75" customHeight="1" x14ac:dyDescent="0.2">
      <c r="B118" s="256" t="s">
        <v>1006</v>
      </c>
      <c r="C118" s="255" t="s">
        <v>701</v>
      </c>
      <c r="D118" s="252">
        <v>76</v>
      </c>
      <c r="E118" s="253"/>
    </row>
    <row r="119" spans="2:5" ht="15.75" customHeight="1" x14ac:dyDescent="0.2">
      <c r="B119" s="256" t="s">
        <v>1007</v>
      </c>
      <c r="C119" s="255" t="s">
        <v>702</v>
      </c>
      <c r="D119" s="252">
        <v>77</v>
      </c>
      <c r="E119" s="253"/>
    </row>
    <row r="120" spans="2:5" ht="15.75" customHeight="1" x14ac:dyDescent="0.2">
      <c r="B120" s="256" t="s">
        <v>1008</v>
      </c>
      <c r="C120" s="255" t="s">
        <v>703</v>
      </c>
      <c r="D120" s="252">
        <v>77</v>
      </c>
      <c r="E120" s="253"/>
    </row>
    <row r="121" spans="2:5" ht="15.75" customHeight="1" x14ac:dyDescent="0.2">
      <c r="B121" s="256" t="s">
        <v>1009</v>
      </c>
      <c r="C121" s="255" t="s">
        <v>704</v>
      </c>
      <c r="D121" s="252">
        <v>78</v>
      </c>
      <c r="E121" s="253"/>
    </row>
    <row r="122" spans="2:5" ht="15.75" customHeight="1" x14ac:dyDescent="0.2">
      <c r="B122" s="256" t="s">
        <v>1010</v>
      </c>
      <c r="C122" s="255" t="s">
        <v>743</v>
      </c>
      <c r="D122" s="252">
        <v>78</v>
      </c>
      <c r="E122" s="253"/>
    </row>
    <row r="123" spans="2:5" ht="15.75" customHeight="1" x14ac:dyDescent="0.2">
      <c r="B123" s="256" t="s">
        <v>1011</v>
      </c>
      <c r="C123" s="255" t="s">
        <v>698</v>
      </c>
      <c r="D123" s="252">
        <v>79</v>
      </c>
      <c r="E123" s="253"/>
    </row>
    <row r="124" spans="2:5" ht="15.75" customHeight="1" x14ac:dyDescent="0.2">
      <c r="B124" s="256" t="s">
        <v>1012</v>
      </c>
      <c r="C124" s="255" t="s">
        <v>705</v>
      </c>
      <c r="D124" s="252">
        <v>79</v>
      </c>
      <c r="E124" s="253"/>
    </row>
    <row r="125" spans="2:5" ht="15.75" customHeight="1" x14ac:dyDescent="0.2">
      <c r="B125" s="256" t="s">
        <v>1013</v>
      </c>
      <c r="C125" s="255" t="s">
        <v>706</v>
      </c>
      <c r="D125" s="252">
        <v>80</v>
      </c>
      <c r="E125" s="253"/>
    </row>
    <row r="126" spans="2:5" ht="15.75" customHeight="1" x14ac:dyDescent="0.2">
      <c r="B126" s="256" t="s">
        <v>1014</v>
      </c>
      <c r="C126" s="255" t="s">
        <v>707</v>
      </c>
      <c r="D126" s="252">
        <v>80</v>
      </c>
      <c r="E126" s="253"/>
    </row>
    <row r="127" spans="2:5" ht="15.75" customHeight="1" x14ac:dyDescent="0.2">
      <c r="B127" s="256" t="s">
        <v>1015</v>
      </c>
      <c r="C127" s="255" t="s">
        <v>712</v>
      </c>
      <c r="D127" s="252">
        <v>81</v>
      </c>
      <c r="E127" s="253"/>
    </row>
    <row r="128" spans="2:5" ht="15.75" customHeight="1" x14ac:dyDescent="0.2">
      <c r="B128" s="256" t="s">
        <v>1016</v>
      </c>
      <c r="C128" s="255" t="s">
        <v>708</v>
      </c>
      <c r="D128" s="252">
        <v>82</v>
      </c>
      <c r="E128" s="253"/>
    </row>
    <row r="129" spans="2:5" ht="15.75" customHeight="1" x14ac:dyDescent="0.2">
      <c r="B129" s="256" t="s">
        <v>1017</v>
      </c>
      <c r="C129" s="255" t="s">
        <v>1018</v>
      </c>
      <c r="D129" s="252">
        <v>83</v>
      </c>
      <c r="E129" s="253"/>
    </row>
    <row r="130" spans="2:5" ht="15.75" customHeight="1" x14ac:dyDescent="0.2">
      <c r="B130" s="256" t="s">
        <v>1019</v>
      </c>
      <c r="C130" s="255" t="s">
        <v>709</v>
      </c>
      <c r="D130" s="252">
        <v>84</v>
      </c>
      <c r="E130" s="253"/>
    </row>
    <row r="131" spans="2:5" ht="15.75" customHeight="1" x14ac:dyDescent="0.2">
      <c r="B131" s="256" t="s">
        <v>1020</v>
      </c>
      <c r="C131" s="255" t="s">
        <v>710</v>
      </c>
      <c r="D131" s="252">
        <v>85</v>
      </c>
      <c r="E131" s="253"/>
    </row>
    <row r="132" spans="2:5" ht="15.75" customHeight="1" x14ac:dyDescent="0.2">
      <c r="B132" s="256" t="s">
        <v>1021</v>
      </c>
      <c r="C132" s="255" t="s">
        <v>711</v>
      </c>
      <c r="D132" s="252">
        <v>86</v>
      </c>
      <c r="E132" s="253"/>
    </row>
    <row r="133" spans="2:5" ht="15.75" customHeight="1" x14ac:dyDescent="0.2">
      <c r="B133" s="250" t="s">
        <v>1022</v>
      </c>
      <c r="C133" s="255" t="s">
        <v>1023</v>
      </c>
      <c r="D133" s="252">
        <v>89</v>
      </c>
      <c r="E133" s="253"/>
    </row>
    <row r="134" spans="2:5" ht="15.75" customHeight="1" x14ac:dyDescent="0.2">
      <c r="B134" s="250" t="s">
        <v>1024</v>
      </c>
      <c r="C134" s="255" t="s">
        <v>1025</v>
      </c>
      <c r="D134" s="257">
        <v>108</v>
      </c>
    </row>
    <row r="135" spans="2:5" x14ac:dyDescent="0.2">
      <c r="C135" s="255"/>
    </row>
    <row r="136" spans="2:5" x14ac:dyDescent="0.2">
      <c r="C136" s="255"/>
    </row>
    <row r="137" spans="2:5" x14ac:dyDescent="0.2">
      <c r="C137" s="255"/>
    </row>
    <row r="138" spans="2:5" x14ac:dyDescent="0.2">
      <c r="C138" s="255"/>
    </row>
    <row r="139" spans="2:5" x14ac:dyDescent="0.2">
      <c r="C139" s="255"/>
    </row>
    <row r="140" spans="2:5" x14ac:dyDescent="0.2">
      <c r="C140" s="255"/>
    </row>
    <row r="141" spans="2:5" x14ac:dyDescent="0.2">
      <c r="C141" s="255"/>
    </row>
    <row r="142" spans="2:5" x14ac:dyDescent="0.2">
      <c r="C142" s="255"/>
    </row>
    <row r="143" spans="2:5" x14ac:dyDescent="0.2">
      <c r="C143" s="255"/>
    </row>
    <row r="144" spans="2:5" x14ac:dyDescent="0.2">
      <c r="C144" s="255"/>
    </row>
    <row r="145" spans="2:5" x14ac:dyDescent="0.2">
      <c r="C145" s="255"/>
    </row>
    <row r="146" spans="2:5" x14ac:dyDescent="0.2">
      <c r="C146" s="255"/>
    </row>
    <row r="147" spans="2:5" x14ac:dyDescent="0.2">
      <c r="C147" s="255"/>
    </row>
    <row r="148" spans="2:5" x14ac:dyDescent="0.2">
      <c r="C148" s="255"/>
    </row>
    <row r="149" spans="2:5" x14ac:dyDescent="0.2">
      <c r="B149" s="259"/>
      <c r="C149" s="255"/>
      <c r="D149" s="252"/>
      <c r="E149" s="259"/>
    </row>
    <row r="150" spans="2:5" x14ac:dyDescent="0.2">
      <c r="B150" s="259"/>
      <c r="C150" s="255"/>
      <c r="D150" s="252"/>
      <c r="E150" s="259"/>
    </row>
    <row r="151" spans="2:5" x14ac:dyDescent="0.2">
      <c r="B151" s="259"/>
      <c r="C151" s="255"/>
      <c r="D151" s="252"/>
      <c r="E151" s="259"/>
    </row>
    <row r="152" spans="2:5" x14ac:dyDescent="0.2">
      <c r="B152" s="259"/>
      <c r="C152" s="255"/>
      <c r="D152" s="252"/>
      <c r="E152" s="259"/>
    </row>
    <row r="153" spans="2:5" s="257" customFormat="1" x14ac:dyDescent="0.2">
      <c r="B153" s="259"/>
      <c r="C153" s="255"/>
      <c r="E153" s="258"/>
    </row>
    <row r="154" spans="2:5" s="257" customFormat="1" x14ac:dyDescent="0.2">
      <c r="B154" s="259"/>
      <c r="C154" s="255"/>
      <c r="E154" s="258"/>
    </row>
    <row r="155" spans="2:5" s="257" customFormat="1" x14ac:dyDescent="0.2">
      <c r="B155" s="259"/>
      <c r="C155" s="255"/>
      <c r="E155" s="258"/>
    </row>
    <row r="156" spans="2:5" s="257" customFormat="1" x14ac:dyDescent="0.2">
      <c r="B156" s="259"/>
      <c r="C156" s="255"/>
      <c r="E156" s="258"/>
    </row>
    <row r="157" spans="2:5" s="257" customFormat="1" x14ac:dyDescent="0.2">
      <c r="B157" s="259"/>
      <c r="C157" s="255"/>
      <c r="E157" s="258"/>
    </row>
    <row r="158" spans="2:5" s="257" customFormat="1" x14ac:dyDescent="0.2">
      <c r="B158" s="259"/>
      <c r="C158" s="255"/>
      <c r="E158" s="258"/>
    </row>
    <row r="159" spans="2:5" s="257" customFormat="1" x14ac:dyDescent="0.2">
      <c r="B159" s="259"/>
      <c r="C159" s="255"/>
      <c r="E159" s="258"/>
    </row>
    <row r="160" spans="2:5" s="257" customFormat="1" x14ac:dyDescent="0.2">
      <c r="B160" s="259"/>
      <c r="C160" s="255"/>
      <c r="E160" s="258"/>
    </row>
    <row r="161" spans="2:5" s="257" customFormat="1" x14ac:dyDescent="0.2">
      <c r="B161" s="259"/>
      <c r="C161" s="255"/>
      <c r="E161" s="258"/>
    </row>
    <row r="162" spans="2:5" s="257" customFormat="1" x14ac:dyDescent="0.2">
      <c r="B162" s="259"/>
      <c r="C162" s="255"/>
      <c r="E162" s="258"/>
    </row>
    <row r="163" spans="2:5" s="257" customFormat="1" x14ac:dyDescent="0.2">
      <c r="B163" s="259"/>
      <c r="C163" s="255"/>
      <c r="E163" s="258"/>
    </row>
    <row r="164" spans="2:5" s="257" customFormat="1" x14ac:dyDescent="0.2">
      <c r="B164" s="259"/>
      <c r="C164" s="255"/>
      <c r="E164" s="258"/>
    </row>
    <row r="165" spans="2:5" s="257" customFormat="1" x14ac:dyDescent="0.2">
      <c r="B165" s="259"/>
      <c r="C165" s="255"/>
      <c r="E165" s="258"/>
    </row>
    <row r="166" spans="2:5" s="257" customFormat="1" x14ac:dyDescent="0.2">
      <c r="B166" s="259"/>
      <c r="C166" s="255"/>
      <c r="E166" s="258"/>
    </row>
    <row r="167" spans="2:5" s="257" customFormat="1" x14ac:dyDescent="0.2">
      <c r="B167" s="259"/>
      <c r="C167" s="255"/>
      <c r="E167" s="258"/>
    </row>
    <row r="168" spans="2:5" s="257" customFormat="1" x14ac:dyDescent="0.2">
      <c r="B168" s="259"/>
      <c r="C168" s="255"/>
      <c r="E168" s="258"/>
    </row>
    <row r="169" spans="2:5" s="257" customFormat="1" x14ac:dyDescent="0.2">
      <c r="B169" s="259"/>
      <c r="C169" s="255"/>
      <c r="E169" s="258"/>
    </row>
    <row r="170" spans="2:5" s="257" customFormat="1" x14ac:dyDescent="0.2">
      <c r="B170" s="259"/>
      <c r="C170" s="255"/>
      <c r="E170" s="258"/>
    </row>
    <row r="171" spans="2:5" s="257" customFormat="1" x14ac:dyDescent="0.2">
      <c r="B171" s="259"/>
      <c r="C171" s="255"/>
      <c r="E171" s="258"/>
    </row>
    <row r="172" spans="2:5" s="257" customFormat="1" x14ac:dyDescent="0.2">
      <c r="B172" s="259"/>
      <c r="C172" s="255"/>
      <c r="E172" s="258"/>
    </row>
    <row r="173" spans="2:5" s="257" customFormat="1" x14ac:dyDescent="0.2">
      <c r="B173" s="259"/>
      <c r="C173" s="255"/>
      <c r="E173" s="258"/>
    </row>
    <row r="174" spans="2:5" s="257" customFormat="1" x14ac:dyDescent="0.2">
      <c r="B174" s="259"/>
      <c r="C174" s="255"/>
      <c r="E174" s="258"/>
    </row>
    <row r="175" spans="2:5" s="257" customFormat="1" x14ac:dyDescent="0.2">
      <c r="B175" s="259"/>
      <c r="C175" s="255"/>
      <c r="E175" s="258"/>
    </row>
    <row r="176" spans="2:5" s="257" customFormat="1" x14ac:dyDescent="0.2">
      <c r="B176" s="259"/>
      <c r="C176" s="255"/>
      <c r="E176" s="258"/>
    </row>
    <row r="177" spans="2:5" s="257" customFormat="1" x14ac:dyDescent="0.2">
      <c r="B177" s="259"/>
      <c r="C177" s="255"/>
      <c r="E177" s="258"/>
    </row>
    <row r="178" spans="2:5" s="257" customFormat="1" x14ac:dyDescent="0.2">
      <c r="B178" s="259"/>
      <c r="C178" s="255"/>
      <c r="E178" s="258"/>
    </row>
    <row r="179" spans="2:5" s="257" customFormat="1" x14ac:dyDescent="0.2">
      <c r="B179" s="259"/>
      <c r="C179" s="255"/>
      <c r="E179" s="258"/>
    </row>
    <row r="180" spans="2:5" s="257" customFormat="1" x14ac:dyDescent="0.2">
      <c r="B180" s="259"/>
      <c r="C180" s="255"/>
      <c r="E180" s="258"/>
    </row>
    <row r="181" spans="2:5" s="257" customFormat="1" x14ac:dyDescent="0.2">
      <c r="B181" s="259"/>
      <c r="C181" s="255"/>
      <c r="E181" s="258"/>
    </row>
    <row r="182" spans="2:5" s="257" customFormat="1" x14ac:dyDescent="0.2">
      <c r="B182" s="259"/>
      <c r="C182" s="255"/>
      <c r="E182" s="258"/>
    </row>
    <row r="183" spans="2:5" s="257" customFormat="1" x14ac:dyDescent="0.2">
      <c r="B183" s="259"/>
      <c r="C183" s="255"/>
      <c r="E183" s="258"/>
    </row>
    <row r="184" spans="2:5" s="257" customFormat="1" x14ac:dyDescent="0.2">
      <c r="B184" s="259"/>
      <c r="C184" s="255"/>
      <c r="E184" s="258"/>
    </row>
    <row r="185" spans="2:5" s="257" customFormat="1" x14ac:dyDescent="0.2">
      <c r="B185" s="259"/>
      <c r="C185" s="255"/>
      <c r="E185" s="258"/>
    </row>
    <row r="186" spans="2:5" s="257" customFormat="1" x14ac:dyDescent="0.2">
      <c r="B186" s="259"/>
      <c r="C186" s="255"/>
      <c r="E186" s="258"/>
    </row>
    <row r="187" spans="2:5" s="257" customFormat="1" x14ac:dyDescent="0.2">
      <c r="B187" s="259"/>
      <c r="C187" s="255"/>
      <c r="E187" s="258"/>
    </row>
    <row r="188" spans="2:5" s="257" customFormat="1" x14ac:dyDescent="0.2">
      <c r="B188" s="259"/>
      <c r="C188" s="255"/>
      <c r="E188" s="258"/>
    </row>
    <row r="189" spans="2:5" s="257" customFormat="1" x14ac:dyDescent="0.2">
      <c r="B189" s="259"/>
      <c r="C189" s="255"/>
      <c r="E189" s="258"/>
    </row>
    <row r="190" spans="2:5" s="257" customFormat="1" x14ac:dyDescent="0.2">
      <c r="B190" s="259"/>
      <c r="C190" s="255"/>
      <c r="E190" s="258"/>
    </row>
    <row r="191" spans="2:5" s="257" customFormat="1" x14ac:dyDescent="0.2">
      <c r="B191" s="259"/>
      <c r="C191" s="255"/>
      <c r="E191" s="258"/>
    </row>
    <row r="192" spans="2:5" s="257" customFormat="1" x14ac:dyDescent="0.2">
      <c r="B192" s="259"/>
      <c r="C192" s="255"/>
      <c r="E192" s="258"/>
    </row>
    <row r="193" spans="2:5" s="257" customFormat="1" x14ac:dyDescent="0.2">
      <c r="B193" s="259"/>
      <c r="C193" s="255"/>
      <c r="E193" s="258"/>
    </row>
    <row r="194" spans="2:5" s="257" customFormat="1" x14ac:dyDescent="0.2">
      <c r="B194" s="259"/>
      <c r="C194" s="255"/>
      <c r="E194" s="258"/>
    </row>
    <row r="195" spans="2:5" s="257" customFormat="1" x14ac:dyDescent="0.2">
      <c r="B195" s="259"/>
      <c r="C195" s="255"/>
      <c r="E195" s="258"/>
    </row>
    <row r="196" spans="2:5" s="257" customFormat="1" x14ac:dyDescent="0.2">
      <c r="B196" s="259"/>
      <c r="C196" s="255"/>
      <c r="E196" s="258"/>
    </row>
    <row r="197" spans="2:5" s="257" customFormat="1" x14ac:dyDescent="0.2">
      <c r="B197" s="259"/>
      <c r="C197" s="255"/>
      <c r="E197" s="258"/>
    </row>
    <row r="198" spans="2:5" s="257" customFormat="1" x14ac:dyDescent="0.2">
      <c r="B198" s="259"/>
      <c r="C198" s="255"/>
      <c r="E198" s="258"/>
    </row>
    <row r="199" spans="2:5" s="257" customFormat="1" x14ac:dyDescent="0.2">
      <c r="B199" s="259"/>
      <c r="C199" s="255"/>
      <c r="E199" s="258"/>
    </row>
    <row r="200" spans="2:5" s="257" customFormat="1" x14ac:dyDescent="0.2">
      <c r="B200" s="259"/>
      <c r="C200" s="255"/>
      <c r="E200" s="258"/>
    </row>
    <row r="201" spans="2:5" s="257" customFormat="1" x14ac:dyDescent="0.2">
      <c r="B201" s="259"/>
      <c r="C201" s="255"/>
      <c r="E201" s="258"/>
    </row>
    <row r="202" spans="2:5" s="257" customFormat="1" x14ac:dyDescent="0.2">
      <c r="B202" s="259"/>
      <c r="C202" s="255"/>
      <c r="E202" s="258"/>
    </row>
    <row r="203" spans="2:5" s="257" customFormat="1" x14ac:dyDescent="0.2">
      <c r="B203" s="259"/>
      <c r="C203" s="255"/>
      <c r="E203" s="258"/>
    </row>
    <row r="204" spans="2:5" s="257" customFormat="1" x14ac:dyDescent="0.2">
      <c r="B204" s="259"/>
      <c r="C204" s="255"/>
      <c r="E204" s="258"/>
    </row>
    <row r="205" spans="2:5" s="257" customFormat="1" x14ac:dyDescent="0.2">
      <c r="B205" s="259"/>
      <c r="C205" s="255"/>
      <c r="E205" s="258"/>
    </row>
    <row r="206" spans="2:5" s="257" customFormat="1" x14ac:dyDescent="0.2">
      <c r="B206" s="259"/>
      <c r="C206" s="255"/>
      <c r="E206" s="258"/>
    </row>
    <row r="207" spans="2:5" s="257" customFormat="1" x14ac:dyDescent="0.2">
      <c r="B207" s="259"/>
      <c r="C207" s="255"/>
      <c r="E207" s="258"/>
    </row>
    <row r="208" spans="2:5" s="257" customFormat="1" x14ac:dyDescent="0.2">
      <c r="B208" s="259"/>
      <c r="C208" s="255"/>
      <c r="E208" s="258"/>
    </row>
    <row r="209" spans="2:5" s="257" customFormat="1" x14ac:dyDescent="0.2">
      <c r="B209" s="259"/>
      <c r="C209" s="255"/>
      <c r="E209" s="258"/>
    </row>
    <row r="210" spans="2:5" s="257" customFormat="1" x14ac:dyDescent="0.2">
      <c r="B210" s="259"/>
      <c r="C210" s="255"/>
      <c r="E210" s="258"/>
    </row>
    <row r="211" spans="2:5" s="257" customFormat="1" x14ac:dyDescent="0.2">
      <c r="B211" s="259"/>
      <c r="C211" s="255"/>
      <c r="E211" s="258"/>
    </row>
    <row r="212" spans="2:5" s="257" customFormat="1" x14ac:dyDescent="0.2">
      <c r="B212" s="259"/>
      <c r="C212" s="255"/>
      <c r="E212" s="258"/>
    </row>
    <row r="213" spans="2:5" s="257" customFormat="1" x14ac:dyDescent="0.2">
      <c r="B213" s="259"/>
      <c r="C213" s="255"/>
      <c r="E213" s="258"/>
    </row>
    <row r="214" spans="2:5" s="257" customFormat="1" x14ac:dyDescent="0.2">
      <c r="B214" s="259"/>
      <c r="C214" s="255"/>
      <c r="E214" s="258"/>
    </row>
    <row r="215" spans="2:5" s="257" customFormat="1" x14ac:dyDescent="0.2">
      <c r="B215" s="259"/>
      <c r="C215" s="255"/>
      <c r="E215" s="258"/>
    </row>
    <row r="216" spans="2:5" s="257" customFormat="1" x14ac:dyDescent="0.2">
      <c r="B216" s="259"/>
      <c r="C216" s="255"/>
      <c r="E216" s="258"/>
    </row>
    <row r="217" spans="2:5" s="257" customFormat="1" x14ac:dyDescent="0.2">
      <c r="B217" s="259"/>
      <c r="C217" s="255"/>
      <c r="E217" s="258"/>
    </row>
    <row r="218" spans="2:5" s="257" customFormat="1" x14ac:dyDescent="0.2">
      <c r="B218" s="259"/>
      <c r="C218" s="255"/>
      <c r="E218" s="258"/>
    </row>
    <row r="219" spans="2:5" s="257" customFormat="1" x14ac:dyDescent="0.2">
      <c r="B219" s="259"/>
      <c r="C219" s="255"/>
      <c r="E219" s="258"/>
    </row>
    <row r="220" spans="2:5" s="257" customFormat="1" x14ac:dyDescent="0.2">
      <c r="B220" s="259"/>
      <c r="C220" s="255"/>
      <c r="E220" s="258"/>
    </row>
    <row r="221" spans="2:5" s="257" customFormat="1" x14ac:dyDescent="0.2">
      <c r="B221" s="259"/>
      <c r="C221" s="255"/>
      <c r="E221" s="258"/>
    </row>
    <row r="222" spans="2:5" s="257" customFormat="1" x14ac:dyDescent="0.2">
      <c r="B222" s="259"/>
      <c r="C222" s="255"/>
      <c r="E222" s="258"/>
    </row>
    <row r="223" spans="2:5" s="257" customFormat="1" x14ac:dyDescent="0.2">
      <c r="B223" s="259"/>
      <c r="C223" s="255"/>
      <c r="E223" s="258"/>
    </row>
    <row r="224" spans="2:5" s="257" customFormat="1" x14ac:dyDescent="0.2">
      <c r="B224" s="259"/>
      <c r="C224" s="255"/>
      <c r="E224" s="258"/>
    </row>
    <row r="225" spans="2:5" s="257" customFormat="1" x14ac:dyDescent="0.2">
      <c r="B225" s="259"/>
      <c r="C225" s="255"/>
      <c r="E225" s="258"/>
    </row>
    <row r="226" spans="2:5" s="257" customFormat="1" x14ac:dyDescent="0.2">
      <c r="B226" s="259"/>
      <c r="C226" s="255"/>
      <c r="E226" s="258"/>
    </row>
    <row r="227" spans="2:5" s="257" customFormat="1" x14ac:dyDescent="0.2">
      <c r="B227" s="259"/>
      <c r="C227" s="255"/>
      <c r="E227" s="258"/>
    </row>
    <row r="228" spans="2:5" s="257" customFormat="1" x14ac:dyDescent="0.2">
      <c r="B228" s="259"/>
      <c r="C228" s="255"/>
      <c r="E228" s="258"/>
    </row>
    <row r="229" spans="2:5" s="257" customFormat="1" x14ac:dyDescent="0.2">
      <c r="B229" s="259"/>
      <c r="C229" s="255"/>
      <c r="E229" s="258"/>
    </row>
    <row r="230" spans="2:5" s="257" customFormat="1" x14ac:dyDescent="0.2">
      <c r="B230" s="259"/>
      <c r="C230" s="255"/>
      <c r="E230" s="258"/>
    </row>
    <row r="231" spans="2:5" s="257" customFormat="1" x14ac:dyDescent="0.2">
      <c r="B231" s="259"/>
      <c r="C231" s="255"/>
      <c r="E231" s="258"/>
    </row>
    <row r="232" spans="2:5" s="257" customFormat="1" x14ac:dyDescent="0.2">
      <c r="B232" s="259"/>
      <c r="C232" s="255"/>
      <c r="E232" s="258"/>
    </row>
    <row r="233" spans="2:5" s="257" customFormat="1" x14ac:dyDescent="0.2">
      <c r="B233" s="259"/>
      <c r="C233" s="255"/>
      <c r="E233" s="258"/>
    </row>
    <row r="234" spans="2:5" s="257" customFormat="1" x14ac:dyDescent="0.2">
      <c r="B234" s="259"/>
      <c r="C234" s="255"/>
      <c r="E234" s="258"/>
    </row>
    <row r="235" spans="2:5" s="257" customFormat="1" x14ac:dyDescent="0.2">
      <c r="B235" s="259"/>
      <c r="C235" s="255"/>
      <c r="E235" s="258"/>
    </row>
    <row r="236" spans="2:5" s="257" customFormat="1" x14ac:dyDescent="0.2">
      <c r="B236" s="259"/>
      <c r="C236" s="255"/>
      <c r="E236" s="258"/>
    </row>
    <row r="237" spans="2:5" s="257" customFormat="1" x14ac:dyDescent="0.2">
      <c r="B237" s="259"/>
      <c r="C237" s="255"/>
      <c r="E237" s="258"/>
    </row>
    <row r="238" spans="2:5" s="257" customFormat="1" x14ac:dyDescent="0.2">
      <c r="B238" s="259"/>
      <c r="C238" s="255"/>
      <c r="E238" s="258"/>
    </row>
    <row r="239" spans="2:5" s="257" customFormat="1" x14ac:dyDescent="0.2">
      <c r="B239" s="259"/>
      <c r="C239" s="255"/>
      <c r="E239" s="258"/>
    </row>
    <row r="240" spans="2:5" s="257" customFormat="1" x14ac:dyDescent="0.2">
      <c r="B240" s="259"/>
      <c r="C240" s="255"/>
      <c r="E240" s="258"/>
    </row>
    <row r="241" spans="2:5" s="257" customFormat="1" x14ac:dyDescent="0.2">
      <c r="B241" s="259"/>
      <c r="C241" s="255"/>
      <c r="E241" s="258"/>
    </row>
    <row r="242" spans="2:5" s="257" customFormat="1" x14ac:dyDescent="0.2">
      <c r="B242" s="259"/>
      <c r="C242" s="255"/>
      <c r="E242" s="258"/>
    </row>
    <row r="243" spans="2:5" s="257" customFormat="1" x14ac:dyDescent="0.2">
      <c r="B243" s="259"/>
      <c r="C243" s="255"/>
      <c r="E243" s="258"/>
    </row>
    <row r="244" spans="2:5" s="257" customFormat="1" x14ac:dyDescent="0.2">
      <c r="B244" s="259"/>
      <c r="C244" s="255"/>
      <c r="E244" s="258"/>
    </row>
    <row r="245" spans="2:5" s="257" customFormat="1" x14ac:dyDescent="0.2">
      <c r="B245" s="259"/>
      <c r="C245" s="255"/>
      <c r="E245" s="258"/>
    </row>
    <row r="246" spans="2:5" s="257" customFormat="1" x14ac:dyDescent="0.2">
      <c r="B246" s="259"/>
      <c r="C246" s="255"/>
      <c r="E246" s="258"/>
    </row>
    <row r="247" spans="2:5" s="257" customFormat="1" x14ac:dyDescent="0.2">
      <c r="B247" s="259"/>
      <c r="C247" s="255"/>
      <c r="E247" s="258"/>
    </row>
    <row r="248" spans="2:5" s="257" customFormat="1" x14ac:dyDescent="0.2">
      <c r="B248" s="259"/>
      <c r="C248" s="255"/>
      <c r="E248" s="258"/>
    </row>
    <row r="249" spans="2:5" s="257" customFormat="1" x14ac:dyDescent="0.2">
      <c r="B249" s="259"/>
      <c r="C249" s="255"/>
      <c r="E249" s="258"/>
    </row>
    <row r="250" spans="2:5" s="257" customFormat="1" x14ac:dyDescent="0.2">
      <c r="B250" s="259"/>
      <c r="C250" s="255"/>
      <c r="E250" s="258"/>
    </row>
    <row r="251" spans="2:5" s="257" customFormat="1" x14ac:dyDescent="0.2">
      <c r="B251" s="259"/>
      <c r="C251" s="255"/>
      <c r="E251" s="258"/>
    </row>
    <row r="252" spans="2:5" s="257" customFormat="1" x14ac:dyDescent="0.2">
      <c r="B252" s="259"/>
      <c r="C252" s="255"/>
      <c r="E252" s="258"/>
    </row>
    <row r="253" spans="2:5" s="257" customFormat="1" x14ac:dyDescent="0.2">
      <c r="B253" s="259"/>
      <c r="C253" s="255"/>
      <c r="E253" s="258"/>
    </row>
    <row r="254" spans="2:5" s="257" customFormat="1" x14ac:dyDescent="0.2">
      <c r="B254" s="259"/>
      <c r="C254" s="255"/>
      <c r="E254" s="258"/>
    </row>
    <row r="255" spans="2:5" s="257" customFormat="1" x14ac:dyDescent="0.2">
      <c r="B255" s="259"/>
      <c r="C255" s="255"/>
      <c r="E255" s="258"/>
    </row>
    <row r="256" spans="2:5" s="257" customFormat="1" x14ac:dyDescent="0.2">
      <c r="B256" s="259"/>
      <c r="C256" s="255"/>
      <c r="E256" s="258"/>
    </row>
    <row r="257" spans="2:5" s="257" customFormat="1" x14ac:dyDescent="0.2">
      <c r="B257" s="259"/>
      <c r="C257" s="255"/>
      <c r="E257" s="258"/>
    </row>
    <row r="258" spans="2:5" s="257" customFormat="1" x14ac:dyDescent="0.2">
      <c r="B258" s="259"/>
      <c r="C258" s="255"/>
      <c r="E258" s="258"/>
    </row>
    <row r="259" spans="2:5" s="257" customFormat="1" x14ac:dyDescent="0.2">
      <c r="B259" s="259"/>
      <c r="C259" s="255"/>
      <c r="E259" s="258"/>
    </row>
    <row r="260" spans="2:5" s="257" customFormat="1" x14ac:dyDescent="0.2">
      <c r="B260" s="259"/>
      <c r="C260" s="255"/>
      <c r="E260" s="258"/>
    </row>
    <row r="261" spans="2:5" s="257" customFormat="1" x14ac:dyDescent="0.2">
      <c r="B261" s="259"/>
      <c r="C261" s="255"/>
      <c r="E261" s="258"/>
    </row>
    <row r="262" spans="2:5" s="257" customFormat="1" x14ac:dyDescent="0.2">
      <c r="B262" s="259"/>
      <c r="C262" s="255"/>
      <c r="E262" s="258"/>
    </row>
    <row r="263" spans="2:5" s="257" customFormat="1" x14ac:dyDescent="0.2">
      <c r="B263" s="259"/>
      <c r="C263" s="255"/>
      <c r="E263" s="258"/>
    </row>
    <row r="264" spans="2:5" s="257" customFormat="1" x14ac:dyDescent="0.2">
      <c r="B264" s="259"/>
      <c r="C264" s="255"/>
      <c r="E264" s="258"/>
    </row>
    <row r="265" spans="2:5" s="257" customFormat="1" x14ac:dyDescent="0.2">
      <c r="B265" s="259"/>
      <c r="C265" s="255"/>
      <c r="E265" s="258"/>
    </row>
    <row r="266" spans="2:5" s="257" customFormat="1" x14ac:dyDescent="0.2">
      <c r="B266" s="259"/>
      <c r="C266" s="255"/>
      <c r="E266" s="258"/>
    </row>
    <row r="267" spans="2:5" s="257" customFormat="1" x14ac:dyDescent="0.2">
      <c r="B267" s="259"/>
      <c r="C267" s="255"/>
      <c r="E267" s="258"/>
    </row>
    <row r="268" spans="2:5" s="257" customFormat="1" x14ac:dyDescent="0.2">
      <c r="B268" s="259"/>
      <c r="C268" s="255"/>
      <c r="E268" s="258"/>
    </row>
    <row r="269" spans="2:5" s="257" customFormat="1" x14ac:dyDescent="0.2">
      <c r="B269" s="259"/>
      <c r="C269" s="255"/>
      <c r="E269" s="258"/>
    </row>
    <row r="270" spans="2:5" s="257" customFormat="1" x14ac:dyDescent="0.2">
      <c r="B270" s="259"/>
      <c r="C270" s="255"/>
      <c r="E270" s="258"/>
    </row>
    <row r="271" spans="2:5" s="257" customFormat="1" x14ac:dyDescent="0.2">
      <c r="B271" s="259"/>
      <c r="C271" s="255"/>
      <c r="E271" s="258"/>
    </row>
    <row r="272" spans="2:5" s="257" customFormat="1" x14ac:dyDescent="0.2">
      <c r="B272" s="259"/>
      <c r="C272" s="255"/>
      <c r="E272" s="258"/>
    </row>
    <row r="273" spans="2:5" s="257" customFormat="1" x14ac:dyDescent="0.2">
      <c r="B273" s="259"/>
      <c r="C273" s="255"/>
      <c r="E273" s="258"/>
    </row>
    <row r="274" spans="2:5" s="257" customFormat="1" x14ac:dyDescent="0.2">
      <c r="B274" s="259"/>
      <c r="C274" s="255"/>
      <c r="E274" s="258"/>
    </row>
    <row r="275" spans="2:5" s="257" customFormat="1" x14ac:dyDescent="0.2">
      <c r="B275" s="259"/>
      <c r="C275" s="255"/>
      <c r="E275" s="258"/>
    </row>
    <row r="276" spans="2:5" s="257" customFormat="1" x14ac:dyDescent="0.2">
      <c r="B276" s="259"/>
      <c r="C276" s="255"/>
      <c r="E276" s="258"/>
    </row>
    <row r="277" spans="2:5" s="257" customFormat="1" x14ac:dyDescent="0.2">
      <c r="B277" s="259"/>
      <c r="C277" s="255"/>
      <c r="E277" s="258"/>
    </row>
    <row r="278" spans="2:5" s="257" customFormat="1" x14ac:dyDescent="0.2">
      <c r="B278" s="259"/>
      <c r="C278" s="255"/>
      <c r="E278" s="258"/>
    </row>
    <row r="279" spans="2:5" s="257" customFormat="1" x14ac:dyDescent="0.2">
      <c r="B279" s="259"/>
      <c r="C279" s="255"/>
      <c r="E279" s="258"/>
    </row>
    <row r="280" spans="2:5" s="257" customFormat="1" x14ac:dyDescent="0.2">
      <c r="B280" s="259"/>
      <c r="C280" s="255"/>
      <c r="E280" s="258"/>
    </row>
    <row r="281" spans="2:5" s="257" customFormat="1" x14ac:dyDescent="0.2">
      <c r="B281" s="259"/>
      <c r="C281" s="255"/>
      <c r="E281" s="258"/>
    </row>
    <row r="282" spans="2:5" s="257" customFormat="1" x14ac:dyDescent="0.2">
      <c r="B282" s="259"/>
      <c r="C282" s="255"/>
      <c r="E282" s="258"/>
    </row>
    <row r="283" spans="2:5" s="257" customFormat="1" x14ac:dyDescent="0.2">
      <c r="B283" s="259"/>
      <c r="C283" s="255"/>
      <c r="E283" s="258"/>
    </row>
    <row r="284" spans="2:5" s="257" customFormat="1" x14ac:dyDescent="0.2">
      <c r="B284" s="259"/>
      <c r="C284" s="255"/>
      <c r="E284" s="258"/>
    </row>
  </sheetData>
  <mergeCells count="1">
    <mergeCell ref="A1:E1"/>
  </mergeCells>
  <printOptions horizontalCentered="1"/>
  <pageMargins left="0" right="0" top="0.39370078740157483" bottom="0.39370078740157483" header="0" footer="0"/>
  <pageSetup paperSize="9" scale="62" firstPageNumber="2" orientation="portrait" useFirstPageNumber="1" r:id="rId1"/>
  <headerFooter>
    <oddFooter>&amp;C&amp;18&amp;P</oddFooter>
  </headerFooter>
  <rowBreaks count="1" manualBreakCount="1">
    <brk id="65" max="4" man="1"/>
  </rowBreaks>
  <ignoredErrors>
    <ignoredError sqref="B7:B13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8"/>
  <sheetViews>
    <sheetView tabSelected="1" view="pageBreakPreview" zoomScale="60" zoomScaleNormal="75" workbookViewId="0">
      <pane xSplit="2" ySplit="4" topLeftCell="C32" activePane="bottomRight" state="frozen"/>
      <selection activeCell="J95" sqref="J95"/>
      <selection pane="topRight" activeCell="J95" sqref="J95"/>
      <selection pane="bottomLeft" activeCell="J95" sqref="J95"/>
      <selection pane="bottomRight" activeCell="D46" sqref="D46"/>
    </sheetView>
  </sheetViews>
  <sheetFormatPr defaultRowHeight="26.25" x14ac:dyDescent="0.2"/>
  <cols>
    <col min="1" max="1" width="20.140625" style="151" customWidth="1"/>
    <col min="2" max="2" width="136.85546875" style="152" customWidth="1"/>
    <col min="3" max="5" width="31.7109375" style="150" customWidth="1"/>
    <col min="6" max="6" width="15.5703125" style="262" customWidth="1"/>
    <col min="7" max="131" width="9.140625" style="150"/>
    <col min="132" max="132" width="9.140625" style="150" bestFit="1" customWidth="1"/>
    <col min="133" max="133" width="101.85546875" style="150" customWidth="1"/>
    <col min="134" max="134" width="16.5703125" style="150" bestFit="1" customWidth="1"/>
    <col min="135" max="135" width="9.140625" style="150" customWidth="1"/>
    <col min="136" max="387" width="9.140625" style="150"/>
    <col min="388" max="388" width="9.140625" style="150" bestFit="1" customWidth="1"/>
    <col min="389" max="389" width="101.85546875" style="150" customWidth="1"/>
    <col min="390" max="390" width="16.5703125" style="150" bestFit="1" customWidth="1"/>
    <col min="391" max="391" width="9.140625" style="150" customWidth="1"/>
    <col min="392" max="643" width="9.140625" style="150"/>
    <col min="644" max="644" width="9.140625" style="150" bestFit="1" customWidth="1"/>
    <col min="645" max="645" width="101.85546875" style="150" customWidth="1"/>
    <col min="646" max="646" width="16.5703125" style="150" bestFit="1" customWidth="1"/>
    <col min="647" max="647" width="9.140625" style="150" customWidth="1"/>
    <col min="648" max="899" width="9.140625" style="150"/>
    <col min="900" max="900" width="9.140625" style="150" bestFit="1" customWidth="1"/>
    <col min="901" max="901" width="101.85546875" style="150" customWidth="1"/>
    <col min="902" max="902" width="16.5703125" style="150" bestFit="1" customWidth="1"/>
    <col min="903" max="903" width="9.140625" style="150" customWidth="1"/>
    <col min="904" max="1155" width="9.140625" style="150"/>
    <col min="1156" max="1156" width="9.140625" style="150" bestFit="1" customWidth="1"/>
    <col min="1157" max="1157" width="101.85546875" style="150" customWidth="1"/>
    <col min="1158" max="1158" width="16.5703125" style="150" bestFit="1" customWidth="1"/>
    <col min="1159" max="1159" width="9.140625" style="150" customWidth="1"/>
    <col min="1160" max="1411" width="9.140625" style="150"/>
    <col min="1412" max="1412" width="9.140625" style="150" bestFit="1" customWidth="1"/>
    <col min="1413" max="1413" width="101.85546875" style="150" customWidth="1"/>
    <col min="1414" max="1414" width="16.5703125" style="150" bestFit="1" customWidth="1"/>
    <col min="1415" max="1415" width="9.140625" style="150" customWidth="1"/>
    <col min="1416" max="1667" width="9.140625" style="150"/>
    <col min="1668" max="1668" width="9.140625" style="150" bestFit="1" customWidth="1"/>
    <col min="1669" max="1669" width="101.85546875" style="150" customWidth="1"/>
    <col min="1670" max="1670" width="16.5703125" style="150" bestFit="1" customWidth="1"/>
    <col min="1671" max="1671" width="9.140625" style="150" customWidth="1"/>
    <col min="1672" max="1923" width="9.140625" style="150"/>
    <col min="1924" max="1924" width="9.140625" style="150" bestFit="1" customWidth="1"/>
    <col min="1925" max="1925" width="101.85546875" style="150" customWidth="1"/>
    <col min="1926" max="1926" width="16.5703125" style="150" bestFit="1" customWidth="1"/>
    <col min="1927" max="1927" width="9.140625" style="150" customWidth="1"/>
    <col min="1928" max="2179" width="9.140625" style="150"/>
    <col min="2180" max="2180" width="9.140625" style="150" bestFit="1" customWidth="1"/>
    <col min="2181" max="2181" width="101.85546875" style="150" customWidth="1"/>
    <col min="2182" max="2182" width="16.5703125" style="150" bestFit="1" customWidth="1"/>
    <col min="2183" max="2183" width="9.140625" style="150" customWidth="1"/>
    <col min="2184" max="2435" width="9.140625" style="150"/>
    <col min="2436" max="2436" width="9.140625" style="150" bestFit="1" customWidth="1"/>
    <col min="2437" max="2437" width="101.85546875" style="150" customWidth="1"/>
    <col min="2438" max="2438" width="16.5703125" style="150" bestFit="1" customWidth="1"/>
    <col min="2439" max="2439" width="9.140625" style="150" customWidth="1"/>
    <col min="2440" max="2691" width="9.140625" style="150"/>
    <col min="2692" max="2692" width="9.140625" style="150" bestFit="1" customWidth="1"/>
    <col min="2693" max="2693" width="101.85546875" style="150" customWidth="1"/>
    <col min="2694" max="2694" width="16.5703125" style="150" bestFit="1" customWidth="1"/>
    <col min="2695" max="2695" width="9.140625" style="150" customWidth="1"/>
    <col min="2696" max="2947" width="9.140625" style="150"/>
    <col min="2948" max="2948" width="9.140625" style="150" bestFit="1" customWidth="1"/>
    <col min="2949" max="2949" width="101.85546875" style="150" customWidth="1"/>
    <col min="2950" max="2950" width="16.5703125" style="150" bestFit="1" customWidth="1"/>
    <col min="2951" max="2951" width="9.140625" style="150" customWidth="1"/>
    <col min="2952" max="3203" width="9.140625" style="150"/>
    <col min="3204" max="3204" width="9.140625" style="150" bestFit="1" customWidth="1"/>
    <col min="3205" max="3205" width="101.85546875" style="150" customWidth="1"/>
    <col min="3206" max="3206" width="16.5703125" style="150" bestFit="1" customWidth="1"/>
    <col min="3207" max="3207" width="9.140625" style="150" customWidth="1"/>
    <col min="3208" max="3459" width="9.140625" style="150"/>
    <col min="3460" max="3460" width="9.140625" style="150" bestFit="1" customWidth="1"/>
    <col min="3461" max="3461" width="101.85546875" style="150" customWidth="1"/>
    <col min="3462" max="3462" width="16.5703125" style="150" bestFit="1" customWidth="1"/>
    <col min="3463" max="3463" width="9.140625" style="150" customWidth="1"/>
    <col min="3464" max="3715" width="9.140625" style="150"/>
    <col min="3716" max="3716" width="9.140625" style="150" bestFit="1" customWidth="1"/>
    <col min="3717" max="3717" width="101.85546875" style="150" customWidth="1"/>
    <col min="3718" max="3718" width="16.5703125" style="150" bestFit="1" customWidth="1"/>
    <col min="3719" max="3719" width="9.140625" style="150" customWidth="1"/>
    <col min="3720" max="3971" width="9.140625" style="150"/>
    <col min="3972" max="3972" width="9.140625" style="150" bestFit="1" customWidth="1"/>
    <col min="3973" max="3973" width="101.85546875" style="150" customWidth="1"/>
    <col min="3974" max="3974" width="16.5703125" style="150" bestFit="1" customWidth="1"/>
    <col min="3975" max="3975" width="9.140625" style="150" customWidth="1"/>
    <col min="3976" max="4227" width="9.140625" style="150"/>
    <col min="4228" max="4228" width="9.140625" style="150" bestFit="1" customWidth="1"/>
    <col min="4229" max="4229" width="101.85546875" style="150" customWidth="1"/>
    <col min="4230" max="4230" width="16.5703125" style="150" bestFit="1" customWidth="1"/>
    <col min="4231" max="4231" width="9.140625" style="150" customWidth="1"/>
    <col min="4232" max="4483" width="9.140625" style="150"/>
    <col min="4484" max="4484" width="9.140625" style="150" bestFit="1" customWidth="1"/>
    <col min="4485" max="4485" width="101.85546875" style="150" customWidth="1"/>
    <col min="4486" max="4486" width="16.5703125" style="150" bestFit="1" customWidth="1"/>
    <col min="4487" max="4487" width="9.140625" style="150" customWidth="1"/>
    <col min="4488" max="4739" width="9.140625" style="150"/>
    <col min="4740" max="4740" width="9.140625" style="150" bestFit="1" customWidth="1"/>
    <col min="4741" max="4741" width="101.85546875" style="150" customWidth="1"/>
    <col min="4742" max="4742" width="16.5703125" style="150" bestFit="1" customWidth="1"/>
    <col min="4743" max="4743" width="9.140625" style="150" customWidth="1"/>
    <col min="4744" max="4995" width="9.140625" style="150"/>
    <col min="4996" max="4996" width="9.140625" style="150" bestFit="1" customWidth="1"/>
    <col min="4997" max="4997" width="101.85546875" style="150" customWidth="1"/>
    <col min="4998" max="4998" width="16.5703125" style="150" bestFit="1" customWidth="1"/>
    <col min="4999" max="4999" width="9.140625" style="150" customWidth="1"/>
    <col min="5000" max="5251" width="9.140625" style="150"/>
    <col min="5252" max="5252" width="9.140625" style="150" bestFit="1" customWidth="1"/>
    <col min="5253" max="5253" width="101.85546875" style="150" customWidth="1"/>
    <col min="5254" max="5254" width="16.5703125" style="150" bestFit="1" customWidth="1"/>
    <col min="5255" max="5255" width="9.140625" style="150" customWidth="1"/>
    <col min="5256" max="5507" width="9.140625" style="150"/>
    <col min="5508" max="5508" width="9.140625" style="150" bestFit="1" customWidth="1"/>
    <col min="5509" max="5509" width="101.85546875" style="150" customWidth="1"/>
    <col min="5510" max="5510" width="16.5703125" style="150" bestFit="1" customWidth="1"/>
    <col min="5511" max="5511" width="9.140625" style="150" customWidth="1"/>
    <col min="5512" max="5763" width="9.140625" style="150"/>
    <col min="5764" max="5764" width="9.140625" style="150" bestFit="1" customWidth="1"/>
    <col min="5765" max="5765" width="101.85546875" style="150" customWidth="1"/>
    <col min="5766" max="5766" width="16.5703125" style="150" bestFit="1" customWidth="1"/>
    <col min="5767" max="5767" width="9.140625" style="150" customWidth="1"/>
    <col min="5768" max="6019" width="9.140625" style="150"/>
    <col min="6020" max="6020" width="9.140625" style="150" bestFit="1" customWidth="1"/>
    <col min="6021" max="6021" width="101.85546875" style="150" customWidth="1"/>
    <col min="6022" max="6022" width="16.5703125" style="150" bestFit="1" customWidth="1"/>
    <col min="6023" max="6023" width="9.140625" style="150" customWidth="1"/>
    <col min="6024" max="6275" width="9.140625" style="150"/>
    <col min="6276" max="6276" width="9.140625" style="150" bestFit="1" customWidth="1"/>
    <col min="6277" max="6277" width="101.85546875" style="150" customWidth="1"/>
    <col min="6278" max="6278" width="16.5703125" style="150" bestFit="1" customWidth="1"/>
    <col min="6279" max="6279" width="9.140625" style="150" customWidth="1"/>
    <col min="6280" max="6531" width="9.140625" style="150"/>
    <col min="6532" max="6532" width="9.140625" style="150" bestFit="1" customWidth="1"/>
    <col min="6533" max="6533" width="101.85546875" style="150" customWidth="1"/>
    <col min="6534" max="6534" width="16.5703125" style="150" bestFit="1" customWidth="1"/>
    <col min="6535" max="6535" width="9.140625" style="150" customWidth="1"/>
    <col min="6536" max="6787" width="9.140625" style="150"/>
    <col min="6788" max="6788" width="9.140625" style="150" bestFit="1" customWidth="1"/>
    <col min="6789" max="6789" width="101.85546875" style="150" customWidth="1"/>
    <col min="6790" max="6790" width="16.5703125" style="150" bestFit="1" customWidth="1"/>
    <col min="6791" max="6791" width="9.140625" style="150" customWidth="1"/>
    <col min="6792" max="7043" width="9.140625" style="150"/>
    <col min="7044" max="7044" width="9.140625" style="150" bestFit="1" customWidth="1"/>
    <col min="7045" max="7045" width="101.85546875" style="150" customWidth="1"/>
    <col min="7046" max="7046" width="16.5703125" style="150" bestFit="1" customWidth="1"/>
    <col min="7047" max="7047" width="9.140625" style="150" customWidth="1"/>
    <col min="7048" max="7299" width="9.140625" style="150"/>
    <col min="7300" max="7300" width="9.140625" style="150" bestFit="1" customWidth="1"/>
    <col min="7301" max="7301" width="101.85546875" style="150" customWidth="1"/>
    <col min="7302" max="7302" width="16.5703125" style="150" bestFit="1" customWidth="1"/>
    <col min="7303" max="7303" width="9.140625" style="150" customWidth="1"/>
    <col min="7304" max="7555" width="9.140625" style="150"/>
    <col min="7556" max="7556" width="9.140625" style="150" bestFit="1" customWidth="1"/>
    <col min="7557" max="7557" width="101.85546875" style="150" customWidth="1"/>
    <col min="7558" max="7558" width="16.5703125" style="150" bestFit="1" customWidth="1"/>
    <col min="7559" max="7559" width="9.140625" style="150" customWidth="1"/>
    <col min="7560" max="7811" width="9.140625" style="150"/>
    <col min="7812" max="7812" width="9.140625" style="150" bestFit="1" customWidth="1"/>
    <col min="7813" max="7813" width="101.85546875" style="150" customWidth="1"/>
    <col min="7814" max="7814" width="16.5703125" style="150" bestFit="1" customWidth="1"/>
    <col min="7815" max="7815" width="9.140625" style="150" customWidth="1"/>
    <col min="7816" max="8067" width="9.140625" style="150"/>
    <col min="8068" max="8068" width="9.140625" style="150" bestFit="1" customWidth="1"/>
    <col min="8069" max="8069" width="101.85546875" style="150" customWidth="1"/>
    <col min="8070" max="8070" width="16.5703125" style="150" bestFit="1" customWidth="1"/>
    <col min="8071" max="8071" width="9.140625" style="150" customWidth="1"/>
    <col min="8072" max="8323" width="9.140625" style="150"/>
    <col min="8324" max="8324" width="9.140625" style="150" bestFit="1" customWidth="1"/>
    <col min="8325" max="8325" width="101.85546875" style="150" customWidth="1"/>
    <col min="8326" max="8326" width="16.5703125" style="150" bestFit="1" customWidth="1"/>
    <col min="8327" max="8327" width="9.140625" style="150" customWidth="1"/>
    <col min="8328" max="8579" width="9.140625" style="150"/>
    <col min="8580" max="8580" width="9.140625" style="150" bestFit="1" customWidth="1"/>
    <col min="8581" max="8581" width="101.85546875" style="150" customWidth="1"/>
    <col min="8582" max="8582" width="16.5703125" style="150" bestFit="1" customWidth="1"/>
    <col min="8583" max="8583" width="9.140625" style="150" customWidth="1"/>
    <col min="8584" max="8835" width="9.140625" style="150"/>
    <col min="8836" max="8836" width="9.140625" style="150" bestFit="1" customWidth="1"/>
    <col min="8837" max="8837" width="101.85546875" style="150" customWidth="1"/>
    <col min="8838" max="8838" width="16.5703125" style="150" bestFit="1" customWidth="1"/>
    <col min="8839" max="8839" width="9.140625" style="150" customWidth="1"/>
    <col min="8840" max="9091" width="9.140625" style="150"/>
    <col min="9092" max="9092" width="9.140625" style="150" bestFit="1" customWidth="1"/>
    <col min="9093" max="9093" width="101.85546875" style="150" customWidth="1"/>
    <col min="9094" max="9094" width="16.5703125" style="150" bestFit="1" customWidth="1"/>
    <col min="9095" max="9095" width="9.140625" style="150" customWidth="1"/>
    <col min="9096" max="9347" width="9.140625" style="150"/>
    <col min="9348" max="9348" width="9.140625" style="150" bestFit="1" customWidth="1"/>
    <col min="9349" max="9349" width="101.85546875" style="150" customWidth="1"/>
    <col min="9350" max="9350" width="16.5703125" style="150" bestFit="1" customWidth="1"/>
    <col min="9351" max="9351" width="9.140625" style="150" customWidth="1"/>
    <col min="9352" max="9603" width="9.140625" style="150"/>
    <col min="9604" max="9604" width="9.140625" style="150" bestFit="1" customWidth="1"/>
    <col min="9605" max="9605" width="101.85546875" style="150" customWidth="1"/>
    <col min="9606" max="9606" width="16.5703125" style="150" bestFit="1" customWidth="1"/>
    <col min="9607" max="9607" width="9.140625" style="150" customWidth="1"/>
    <col min="9608" max="9859" width="9.140625" style="150"/>
    <col min="9860" max="9860" width="9.140625" style="150" bestFit="1" customWidth="1"/>
    <col min="9861" max="9861" width="101.85546875" style="150" customWidth="1"/>
    <col min="9862" max="9862" width="16.5703125" style="150" bestFit="1" customWidth="1"/>
    <col min="9863" max="9863" width="9.140625" style="150" customWidth="1"/>
    <col min="9864" max="10115" width="9.140625" style="150"/>
    <col min="10116" max="10116" width="9.140625" style="150" bestFit="1" customWidth="1"/>
    <col min="10117" max="10117" width="101.85546875" style="150" customWidth="1"/>
    <col min="10118" max="10118" width="16.5703125" style="150" bestFit="1" customWidth="1"/>
    <col min="10119" max="10119" width="9.140625" style="150" customWidth="1"/>
    <col min="10120" max="10371" width="9.140625" style="150"/>
    <col min="10372" max="10372" width="9.140625" style="150" bestFit="1" customWidth="1"/>
    <col min="10373" max="10373" width="101.85546875" style="150" customWidth="1"/>
    <col min="10374" max="10374" width="16.5703125" style="150" bestFit="1" customWidth="1"/>
    <col min="10375" max="10375" width="9.140625" style="150" customWidth="1"/>
    <col min="10376" max="10627" width="9.140625" style="150"/>
    <col min="10628" max="10628" width="9.140625" style="150" bestFit="1" customWidth="1"/>
    <col min="10629" max="10629" width="101.85546875" style="150" customWidth="1"/>
    <col min="10630" max="10630" width="16.5703125" style="150" bestFit="1" customWidth="1"/>
    <col min="10631" max="10631" width="9.140625" style="150" customWidth="1"/>
    <col min="10632" max="10883" width="9.140625" style="150"/>
    <col min="10884" max="10884" width="9.140625" style="150" bestFit="1" customWidth="1"/>
    <col min="10885" max="10885" width="101.85546875" style="150" customWidth="1"/>
    <col min="10886" max="10886" width="16.5703125" style="150" bestFit="1" customWidth="1"/>
    <col min="10887" max="10887" width="9.140625" style="150" customWidth="1"/>
    <col min="10888" max="11139" width="9.140625" style="150"/>
    <col min="11140" max="11140" width="9.140625" style="150" bestFit="1" customWidth="1"/>
    <col min="11141" max="11141" width="101.85546875" style="150" customWidth="1"/>
    <col min="11142" max="11142" width="16.5703125" style="150" bestFit="1" customWidth="1"/>
    <col min="11143" max="11143" width="9.140625" style="150" customWidth="1"/>
    <col min="11144" max="11395" width="9.140625" style="150"/>
    <col min="11396" max="11396" width="9.140625" style="150" bestFit="1" customWidth="1"/>
    <col min="11397" max="11397" width="101.85546875" style="150" customWidth="1"/>
    <col min="11398" max="11398" width="16.5703125" style="150" bestFit="1" customWidth="1"/>
    <col min="11399" max="11399" width="9.140625" style="150" customWidth="1"/>
    <col min="11400" max="11651" width="9.140625" style="150"/>
    <col min="11652" max="11652" width="9.140625" style="150" bestFit="1" customWidth="1"/>
    <col min="11653" max="11653" width="101.85546875" style="150" customWidth="1"/>
    <col min="11654" max="11654" width="16.5703125" style="150" bestFit="1" customWidth="1"/>
    <col min="11655" max="11655" width="9.140625" style="150" customWidth="1"/>
    <col min="11656" max="11907" width="9.140625" style="150"/>
    <col min="11908" max="11908" width="9.140625" style="150" bestFit="1" customWidth="1"/>
    <col min="11909" max="11909" width="101.85546875" style="150" customWidth="1"/>
    <col min="11910" max="11910" width="16.5703125" style="150" bestFit="1" customWidth="1"/>
    <col min="11911" max="11911" width="9.140625" style="150" customWidth="1"/>
    <col min="11912" max="12163" width="9.140625" style="150"/>
    <col min="12164" max="12164" width="9.140625" style="150" bestFit="1" customWidth="1"/>
    <col min="12165" max="12165" width="101.85546875" style="150" customWidth="1"/>
    <col min="12166" max="12166" width="16.5703125" style="150" bestFit="1" customWidth="1"/>
    <col min="12167" max="12167" width="9.140625" style="150" customWidth="1"/>
    <col min="12168" max="12419" width="9.140625" style="150"/>
    <col min="12420" max="12420" width="9.140625" style="150" bestFit="1" customWidth="1"/>
    <col min="12421" max="12421" width="101.85546875" style="150" customWidth="1"/>
    <col min="12422" max="12422" width="16.5703125" style="150" bestFit="1" customWidth="1"/>
    <col min="12423" max="12423" width="9.140625" style="150" customWidth="1"/>
    <col min="12424" max="12675" width="9.140625" style="150"/>
    <col min="12676" max="12676" width="9.140625" style="150" bestFit="1" customWidth="1"/>
    <col min="12677" max="12677" width="101.85546875" style="150" customWidth="1"/>
    <col min="12678" max="12678" width="16.5703125" style="150" bestFit="1" customWidth="1"/>
    <col min="12679" max="12679" width="9.140625" style="150" customWidth="1"/>
    <col min="12680" max="12931" width="9.140625" style="150"/>
    <col min="12932" max="12932" width="9.140625" style="150" bestFit="1" customWidth="1"/>
    <col min="12933" max="12933" width="101.85546875" style="150" customWidth="1"/>
    <col min="12934" max="12934" width="16.5703125" style="150" bestFit="1" customWidth="1"/>
    <col min="12935" max="12935" width="9.140625" style="150" customWidth="1"/>
    <col min="12936" max="13187" width="9.140625" style="150"/>
    <col min="13188" max="13188" width="9.140625" style="150" bestFit="1" customWidth="1"/>
    <col min="13189" max="13189" width="101.85546875" style="150" customWidth="1"/>
    <col min="13190" max="13190" width="16.5703125" style="150" bestFit="1" customWidth="1"/>
    <col min="13191" max="13191" width="9.140625" style="150" customWidth="1"/>
    <col min="13192" max="13443" width="9.140625" style="150"/>
    <col min="13444" max="13444" width="9.140625" style="150" bestFit="1" customWidth="1"/>
    <col min="13445" max="13445" width="101.85546875" style="150" customWidth="1"/>
    <col min="13446" max="13446" width="16.5703125" style="150" bestFit="1" customWidth="1"/>
    <col min="13447" max="13447" width="9.140625" style="150" customWidth="1"/>
    <col min="13448" max="13699" width="9.140625" style="150"/>
    <col min="13700" max="13700" width="9.140625" style="150" bestFit="1" customWidth="1"/>
    <col min="13701" max="13701" width="101.85546875" style="150" customWidth="1"/>
    <col min="13702" max="13702" width="16.5703125" style="150" bestFit="1" customWidth="1"/>
    <col min="13703" max="13703" width="9.140625" style="150" customWidth="1"/>
    <col min="13704" max="13955" width="9.140625" style="150"/>
    <col min="13956" max="13956" width="9.140625" style="150" bestFit="1" customWidth="1"/>
    <col min="13957" max="13957" width="101.85546875" style="150" customWidth="1"/>
    <col min="13958" max="13958" width="16.5703125" style="150" bestFit="1" customWidth="1"/>
    <col min="13959" max="13959" width="9.140625" style="150" customWidth="1"/>
    <col min="13960" max="14211" width="9.140625" style="150"/>
    <col min="14212" max="14212" width="9.140625" style="150" bestFit="1" customWidth="1"/>
    <col min="14213" max="14213" width="101.85546875" style="150" customWidth="1"/>
    <col min="14214" max="14214" width="16.5703125" style="150" bestFit="1" customWidth="1"/>
    <col min="14215" max="14215" width="9.140625" style="150" customWidth="1"/>
    <col min="14216" max="14467" width="9.140625" style="150"/>
    <col min="14468" max="14468" width="9.140625" style="150" bestFit="1" customWidth="1"/>
    <col min="14469" max="14469" width="101.85546875" style="150" customWidth="1"/>
    <col min="14470" max="14470" width="16.5703125" style="150" bestFit="1" customWidth="1"/>
    <col min="14471" max="14471" width="9.140625" style="150" customWidth="1"/>
    <col min="14472" max="14723" width="9.140625" style="150"/>
    <col min="14724" max="14724" width="9.140625" style="150" bestFit="1" customWidth="1"/>
    <col min="14725" max="14725" width="101.85546875" style="150" customWidth="1"/>
    <col min="14726" max="14726" width="16.5703125" style="150" bestFit="1" customWidth="1"/>
    <col min="14727" max="14727" width="9.140625" style="150" customWidth="1"/>
    <col min="14728" max="14979" width="9.140625" style="150"/>
    <col min="14980" max="14980" width="9.140625" style="150" bestFit="1" customWidth="1"/>
    <col min="14981" max="14981" width="101.85546875" style="150" customWidth="1"/>
    <col min="14982" max="14982" width="16.5703125" style="150" bestFit="1" customWidth="1"/>
    <col min="14983" max="14983" width="9.140625" style="150" customWidth="1"/>
    <col min="14984" max="15235" width="9.140625" style="150"/>
    <col min="15236" max="15236" width="9.140625" style="150" bestFit="1" customWidth="1"/>
    <col min="15237" max="15237" width="101.85546875" style="150" customWidth="1"/>
    <col min="15238" max="15238" width="16.5703125" style="150" bestFit="1" customWidth="1"/>
    <col min="15239" max="15239" width="9.140625" style="150" customWidth="1"/>
    <col min="15240" max="15491" width="9.140625" style="150"/>
    <col min="15492" max="15492" width="9.140625" style="150" bestFit="1" customWidth="1"/>
    <col min="15493" max="15493" width="101.85546875" style="150" customWidth="1"/>
    <col min="15494" max="15494" width="16.5703125" style="150" bestFit="1" customWidth="1"/>
    <col min="15495" max="15495" width="9.140625" style="150" customWidth="1"/>
    <col min="15496" max="15747" width="9.140625" style="150"/>
    <col min="15748" max="15748" width="9.140625" style="150" bestFit="1" customWidth="1"/>
    <col min="15749" max="15749" width="101.85546875" style="150" customWidth="1"/>
    <col min="15750" max="15750" width="16.5703125" style="150" bestFit="1" customWidth="1"/>
    <col min="15751" max="15751" width="9.140625" style="150" customWidth="1"/>
    <col min="15752" max="16003" width="9.140625" style="150"/>
    <col min="16004" max="16004" width="9.140625" style="150" bestFit="1" customWidth="1"/>
    <col min="16005" max="16005" width="101.85546875" style="150" customWidth="1"/>
    <col min="16006" max="16006" width="16.5703125" style="150" bestFit="1" customWidth="1"/>
    <col min="16007" max="16007" width="9.140625" style="150" customWidth="1"/>
    <col min="16008" max="16384" width="9.140625" style="150"/>
  </cols>
  <sheetData>
    <row r="1" spans="1:6" x14ac:dyDescent="0.2">
      <c r="A1" s="147" t="s">
        <v>1026</v>
      </c>
      <c r="B1" s="148"/>
    </row>
    <row r="2" spans="1:6" x14ac:dyDescent="0.2">
      <c r="C2" s="154"/>
      <c r="D2" s="154"/>
      <c r="E2" s="154"/>
    </row>
    <row r="3" spans="1:6" ht="128.25" customHeight="1" x14ac:dyDescent="0.2">
      <c r="A3" s="155" t="s">
        <v>43</v>
      </c>
      <c r="B3" s="156" t="s">
        <v>529</v>
      </c>
      <c r="C3" s="157" t="s">
        <v>1028</v>
      </c>
      <c r="D3" s="157" t="s">
        <v>1034</v>
      </c>
      <c r="E3" s="157" t="s">
        <v>1035</v>
      </c>
      <c r="F3" s="157" t="s">
        <v>1029</v>
      </c>
    </row>
    <row r="4" spans="1:6" x14ac:dyDescent="0.2">
      <c r="A4" s="158">
        <v>1</v>
      </c>
      <c r="B4" s="158">
        <v>2</v>
      </c>
      <c r="C4" s="159">
        <v>3</v>
      </c>
      <c r="D4" s="159">
        <v>4</v>
      </c>
      <c r="E4" s="159">
        <v>5</v>
      </c>
      <c r="F4" s="159" t="s">
        <v>1027</v>
      </c>
    </row>
    <row r="5" spans="1:6" s="147" customFormat="1" ht="25.5" x14ac:dyDescent="0.2">
      <c r="A5" s="160"/>
      <c r="B5" s="148" t="s">
        <v>530</v>
      </c>
      <c r="C5" s="149">
        <f>C6+C13+C21+C19</f>
        <v>5086072500</v>
      </c>
      <c r="D5" s="149">
        <f>D6+D13+D21+D19</f>
        <v>5408365700</v>
      </c>
      <c r="E5" s="149">
        <f>E6+E13+E21+E19</f>
        <v>203637400</v>
      </c>
      <c r="F5" s="263">
        <f t="shared" ref="F5:F11" si="0">D5/C5*100</f>
        <v>106.33677950913992</v>
      </c>
    </row>
    <row r="6" spans="1:6" s="147" customFormat="1" ht="25.5" x14ac:dyDescent="0.2">
      <c r="A6" s="148">
        <v>710000</v>
      </c>
      <c r="B6" s="148" t="s">
        <v>531</v>
      </c>
      <c r="C6" s="149">
        <f t="shared" ref="C6:D6" si="1">SUM(C7:C12)</f>
        <v>4731414100</v>
      </c>
      <c r="D6" s="149">
        <f t="shared" si="1"/>
        <v>4979730700</v>
      </c>
      <c r="E6" s="149">
        <f t="shared" ref="E6" si="2">SUM(E7:E12)</f>
        <v>161300000</v>
      </c>
      <c r="F6" s="263">
        <f t="shared" si="0"/>
        <v>105.2482533710165</v>
      </c>
    </row>
    <row r="7" spans="1:6" x14ac:dyDescent="0.2">
      <c r="A7" s="162">
        <v>711000</v>
      </c>
      <c r="B7" s="163" t="s">
        <v>3</v>
      </c>
      <c r="C7" s="153">
        <f t="shared" ref="C7:D7" si="3">C79</f>
        <v>840261600</v>
      </c>
      <c r="D7" s="153">
        <f t="shared" si="3"/>
        <v>868946500</v>
      </c>
      <c r="E7" s="153">
        <f t="shared" ref="E7" si="4">E79</f>
        <v>0</v>
      </c>
      <c r="F7" s="262">
        <f t="shared" si="0"/>
        <v>103.41380589092731</v>
      </c>
    </row>
    <row r="8" spans="1:6" x14ac:dyDescent="0.2">
      <c r="A8" s="162">
        <v>712000</v>
      </c>
      <c r="B8" s="163" t="s">
        <v>6</v>
      </c>
      <c r="C8" s="153">
        <f t="shared" ref="C8:D8" si="5">C82</f>
        <v>1646515000</v>
      </c>
      <c r="D8" s="153">
        <f t="shared" si="5"/>
        <v>1772089100</v>
      </c>
      <c r="E8" s="153">
        <f t="shared" ref="E8" si="6">E82</f>
        <v>0</v>
      </c>
      <c r="F8" s="262">
        <f t="shared" si="0"/>
        <v>107.62665994539984</v>
      </c>
    </row>
    <row r="9" spans="1:6" x14ac:dyDescent="0.2">
      <c r="A9" s="162">
        <v>714000</v>
      </c>
      <c r="B9" s="163" t="s">
        <v>8</v>
      </c>
      <c r="C9" s="153">
        <f t="shared" ref="C9:D9" si="7">C84</f>
        <v>21208900</v>
      </c>
      <c r="D9" s="153">
        <f t="shared" si="7"/>
        <v>32449200</v>
      </c>
      <c r="E9" s="153">
        <f t="shared" ref="E9" si="8">E84</f>
        <v>0</v>
      </c>
      <c r="F9" s="262">
        <f t="shared" si="0"/>
        <v>152.99803384428233</v>
      </c>
    </row>
    <row r="10" spans="1:6" x14ac:dyDescent="0.2">
      <c r="A10" s="162">
        <v>715000</v>
      </c>
      <c r="B10" s="163" t="s">
        <v>9</v>
      </c>
      <c r="C10" s="153">
        <f t="shared" ref="C10:D10" si="9">C86</f>
        <v>40000</v>
      </c>
      <c r="D10" s="153">
        <f t="shared" si="9"/>
        <v>40000</v>
      </c>
      <c r="E10" s="153">
        <f t="shared" ref="E10" si="10">E86</f>
        <v>0</v>
      </c>
      <c r="F10" s="262">
        <f t="shared" si="0"/>
        <v>100</v>
      </c>
    </row>
    <row r="11" spans="1:6" x14ac:dyDescent="0.2">
      <c r="A11" s="162">
        <v>717000</v>
      </c>
      <c r="B11" s="163" t="s">
        <v>10</v>
      </c>
      <c r="C11" s="153">
        <f t="shared" ref="C11:D11" si="11">C88</f>
        <v>2223388600</v>
      </c>
      <c r="D11" s="153">
        <f t="shared" si="11"/>
        <v>2306205900</v>
      </c>
      <c r="E11" s="153">
        <f t="shared" ref="E11" si="12">E88</f>
        <v>161300000</v>
      </c>
      <c r="F11" s="262">
        <f t="shared" si="0"/>
        <v>103.72482345191479</v>
      </c>
    </row>
    <row r="12" spans="1:6" x14ac:dyDescent="0.2">
      <c r="A12" s="162">
        <v>719000</v>
      </c>
      <c r="B12" s="163" t="s">
        <v>820</v>
      </c>
      <c r="C12" s="153">
        <f t="shared" ref="C12:D12" si="13">C90</f>
        <v>0</v>
      </c>
      <c r="D12" s="153">
        <f t="shared" si="13"/>
        <v>0</v>
      </c>
      <c r="E12" s="153">
        <f t="shared" ref="E12" si="14">E90</f>
        <v>0</v>
      </c>
      <c r="F12" s="262">
        <v>0</v>
      </c>
    </row>
    <row r="13" spans="1:6" s="147" customFormat="1" ht="25.5" x14ac:dyDescent="0.2">
      <c r="A13" s="148">
        <v>720000</v>
      </c>
      <c r="B13" s="148" t="s">
        <v>532</v>
      </c>
      <c r="C13" s="149">
        <f t="shared" ref="C13:D13" si="15">SUM(C14:C18)</f>
        <v>354358400</v>
      </c>
      <c r="D13" s="149">
        <f t="shared" si="15"/>
        <v>428335000</v>
      </c>
      <c r="E13" s="149">
        <f t="shared" ref="E13" si="16">SUM(E14:E18)</f>
        <v>38188500</v>
      </c>
      <c r="F13" s="263">
        <f t="shared" ref="F13:F18" si="17">D13/C13*100</f>
        <v>120.87620894551956</v>
      </c>
    </row>
    <row r="14" spans="1:6" ht="26.25" customHeight="1" x14ac:dyDescent="0.2">
      <c r="A14" s="162">
        <v>721000</v>
      </c>
      <c r="B14" s="163" t="s">
        <v>533</v>
      </c>
      <c r="C14" s="153">
        <f t="shared" ref="C14:D14" si="18">C93</f>
        <v>57638700</v>
      </c>
      <c r="D14" s="153">
        <f t="shared" si="18"/>
        <v>111254200</v>
      </c>
      <c r="E14" s="153">
        <f t="shared" ref="E14" si="19">E93</f>
        <v>1403000</v>
      </c>
      <c r="F14" s="262">
        <f t="shared" si="17"/>
        <v>193.01996748712236</v>
      </c>
    </row>
    <row r="15" spans="1:6" x14ac:dyDescent="0.2">
      <c r="A15" s="162">
        <v>722000</v>
      </c>
      <c r="B15" s="163" t="s">
        <v>534</v>
      </c>
      <c r="C15" s="153">
        <f t="shared" ref="C15:D15" si="20">C100</f>
        <v>252971700</v>
      </c>
      <c r="D15" s="153">
        <f t="shared" si="20"/>
        <v>258855600</v>
      </c>
      <c r="E15" s="153">
        <f t="shared" ref="E15" si="21">E100</f>
        <v>36192300</v>
      </c>
      <c r="F15" s="262">
        <f t="shared" si="17"/>
        <v>102.32591234513583</v>
      </c>
    </row>
    <row r="16" spans="1:6" x14ac:dyDescent="0.2">
      <c r="A16" s="162">
        <v>723000</v>
      </c>
      <c r="B16" s="163" t="s">
        <v>20</v>
      </c>
      <c r="C16" s="153">
        <f t="shared" ref="C16:D16" si="22">C105</f>
        <v>36386100</v>
      </c>
      <c r="D16" s="153">
        <f t="shared" si="22"/>
        <v>50428700</v>
      </c>
      <c r="E16" s="153">
        <f t="shared" ref="E16" si="23">E105</f>
        <v>60000</v>
      </c>
      <c r="F16" s="262">
        <f t="shared" si="17"/>
        <v>138.59330898337552</v>
      </c>
    </row>
    <row r="17" spans="1:6" ht="52.5" x14ac:dyDescent="0.2">
      <c r="A17" s="162">
        <v>728000</v>
      </c>
      <c r="B17" s="163" t="s">
        <v>535</v>
      </c>
      <c r="C17" s="153">
        <f t="shared" ref="C17:D17" si="24">C107</f>
        <v>3848000</v>
      </c>
      <c r="D17" s="153">
        <f t="shared" si="24"/>
        <v>3309700</v>
      </c>
      <c r="E17" s="153">
        <f t="shared" ref="E17" si="25">E107</f>
        <v>371200</v>
      </c>
      <c r="F17" s="262">
        <f t="shared" si="17"/>
        <v>86.010914760914758</v>
      </c>
    </row>
    <row r="18" spans="1:6" x14ac:dyDescent="0.2">
      <c r="A18" s="162">
        <v>729000</v>
      </c>
      <c r="B18" s="163" t="s">
        <v>22</v>
      </c>
      <c r="C18" s="153">
        <f t="shared" ref="C18:D18" si="26">C110</f>
        <v>3513900</v>
      </c>
      <c r="D18" s="153">
        <f t="shared" si="26"/>
        <v>4486800</v>
      </c>
      <c r="E18" s="153">
        <f t="shared" ref="E18" si="27">E110</f>
        <v>162000</v>
      </c>
      <c r="F18" s="262">
        <f t="shared" si="17"/>
        <v>127.68718517886109</v>
      </c>
    </row>
    <row r="19" spans="1:6" s="147" customFormat="1" ht="25.5" x14ac:dyDescent="0.2">
      <c r="A19" s="148">
        <v>730000</v>
      </c>
      <c r="B19" s="148" t="s">
        <v>119</v>
      </c>
      <c r="C19" s="149">
        <f t="shared" ref="C19:E19" si="28">C20</f>
        <v>0</v>
      </c>
      <c r="D19" s="149">
        <f t="shared" si="28"/>
        <v>0</v>
      </c>
      <c r="E19" s="149">
        <f t="shared" si="28"/>
        <v>0</v>
      </c>
      <c r="F19" s="263">
        <v>0</v>
      </c>
    </row>
    <row r="20" spans="1:6" x14ac:dyDescent="0.2">
      <c r="A20" s="162">
        <v>731000</v>
      </c>
      <c r="B20" s="163" t="s">
        <v>119</v>
      </c>
      <c r="C20" s="153">
        <f t="shared" ref="C20:D20" si="29">C112</f>
        <v>0</v>
      </c>
      <c r="D20" s="153">
        <f t="shared" si="29"/>
        <v>0</v>
      </c>
      <c r="E20" s="153">
        <f t="shared" ref="E20" si="30">E112</f>
        <v>0</v>
      </c>
      <c r="F20" s="262">
        <v>0</v>
      </c>
    </row>
    <row r="21" spans="1:6" s="147" customFormat="1" ht="25.5" x14ac:dyDescent="0.2">
      <c r="A21" s="148">
        <v>780000</v>
      </c>
      <c r="B21" s="148" t="s">
        <v>536</v>
      </c>
      <c r="C21" s="149">
        <f t="shared" ref="C21:D21" si="31">SUM(C22:C23)</f>
        <v>300000</v>
      </c>
      <c r="D21" s="149">
        <f t="shared" si="31"/>
        <v>300000</v>
      </c>
      <c r="E21" s="149">
        <f t="shared" ref="E21" si="32">SUM(E22:E23)</f>
        <v>4148900</v>
      </c>
      <c r="F21" s="263">
        <f t="shared" ref="F21:F40" si="33">D21/C21*100</f>
        <v>100</v>
      </c>
    </row>
    <row r="22" spans="1:6" x14ac:dyDescent="0.2">
      <c r="A22" s="162">
        <v>787000</v>
      </c>
      <c r="B22" s="163" t="s">
        <v>25</v>
      </c>
      <c r="C22" s="153">
        <f t="shared" ref="C22:D22" si="34">C117</f>
        <v>200000</v>
      </c>
      <c r="D22" s="153">
        <f t="shared" si="34"/>
        <v>200000</v>
      </c>
      <c r="E22" s="153">
        <f t="shared" ref="E22" si="35">E117</f>
        <v>162000</v>
      </c>
      <c r="F22" s="262">
        <f t="shared" si="33"/>
        <v>100</v>
      </c>
    </row>
    <row r="23" spans="1:6" x14ac:dyDescent="0.2">
      <c r="A23" s="162">
        <v>788000</v>
      </c>
      <c r="B23" s="163" t="s">
        <v>31</v>
      </c>
      <c r="C23" s="153">
        <f t="shared" ref="C23:D23" si="36">C123</f>
        <v>100000</v>
      </c>
      <c r="D23" s="153">
        <f t="shared" si="36"/>
        <v>100000</v>
      </c>
      <c r="E23" s="153">
        <f t="shared" ref="E23" si="37">E123</f>
        <v>3986900</v>
      </c>
      <c r="F23" s="262">
        <f t="shared" si="33"/>
        <v>100</v>
      </c>
    </row>
    <row r="24" spans="1:6" s="147" customFormat="1" ht="25.5" x14ac:dyDescent="0.2">
      <c r="A24" s="160"/>
      <c r="B24" s="148" t="s">
        <v>537</v>
      </c>
      <c r="C24" s="149">
        <f>C25+C35+C38</f>
        <v>5017782900.3904266</v>
      </c>
      <c r="D24" s="149">
        <f t="shared" ref="D24" si="38">D25+D35+D38</f>
        <v>5300519799.9988604</v>
      </c>
      <c r="E24" s="149">
        <f t="shared" ref="E24" si="39">E25+E35+E38</f>
        <v>200736900</v>
      </c>
      <c r="F24" s="263">
        <f t="shared" si="33"/>
        <v>105.63469773844609</v>
      </c>
    </row>
    <row r="25" spans="1:6" s="147" customFormat="1" ht="25.5" x14ac:dyDescent="0.2">
      <c r="A25" s="148">
        <v>410000</v>
      </c>
      <c r="B25" s="148" t="s">
        <v>538</v>
      </c>
      <c r="C25" s="149">
        <f t="shared" ref="C25:D25" si="40">SUM(C26:C34)</f>
        <v>4543337900.3961115</v>
      </c>
      <c r="D25" s="149">
        <f t="shared" si="40"/>
        <v>4752632899.9988604</v>
      </c>
      <c r="E25" s="149">
        <f t="shared" ref="E25" si="41">SUM(E26:E34)</f>
        <v>200547400</v>
      </c>
      <c r="F25" s="263">
        <f t="shared" si="33"/>
        <v>104.60663512578499</v>
      </c>
    </row>
    <row r="26" spans="1:6" x14ac:dyDescent="0.2">
      <c r="A26" s="162">
        <v>411000</v>
      </c>
      <c r="B26" s="163" t="s">
        <v>45</v>
      </c>
      <c r="C26" s="153">
        <f t="shared" ref="C26:D26" si="42">C147</f>
        <v>1197396099.9961112</v>
      </c>
      <c r="D26" s="153">
        <f t="shared" si="42"/>
        <v>1321226800</v>
      </c>
      <c r="E26" s="153">
        <f t="shared" ref="E26" si="43">E147</f>
        <v>10767500</v>
      </c>
      <c r="F26" s="262">
        <f t="shared" si="33"/>
        <v>110.34166555280169</v>
      </c>
    </row>
    <row r="27" spans="1:6" x14ac:dyDescent="0.2">
      <c r="A27" s="162">
        <v>412000</v>
      </c>
      <c r="B27" s="163" t="s">
        <v>50</v>
      </c>
      <c r="C27" s="153">
        <f t="shared" ref="C27:D27" si="44">C152</f>
        <v>232311400</v>
      </c>
      <c r="D27" s="153">
        <f t="shared" si="44"/>
        <v>249286300.25999999</v>
      </c>
      <c r="E27" s="153">
        <f t="shared" ref="E27" si="45">E152</f>
        <v>27294000</v>
      </c>
      <c r="F27" s="262">
        <f t="shared" si="33"/>
        <v>107.30695964984929</v>
      </c>
    </row>
    <row r="28" spans="1:6" x14ac:dyDescent="0.2">
      <c r="A28" s="162">
        <v>413000</v>
      </c>
      <c r="B28" s="163" t="s">
        <v>96</v>
      </c>
      <c r="C28" s="153">
        <f t="shared" ref="C28:D28" si="46">C162</f>
        <v>245857800</v>
      </c>
      <c r="D28" s="153">
        <f t="shared" si="46"/>
        <v>259035700</v>
      </c>
      <c r="E28" s="153">
        <f t="shared" ref="E28" si="47">E162</f>
        <v>67100</v>
      </c>
      <c r="F28" s="262">
        <f t="shared" si="33"/>
        <v>105.35996824180482</v>
      </c>
    </row>
    <row r="29" spans="1:6" x14ac:dyDescent="0.2">
      <c r="A29" s="162">
        <v>414000</v>
      </c>
      <c r="B29" s="163" t="s">
        <v>107</v>
      </c>
      <c r="C29" s="153">
        <f t="shared" ref="C29:D29" si="48">C169</f>
        <v>232315000</v>
      </c>
      <c r="D29" s="153">
        <f t="shared" si="48"/>
        <v>242852700</v>
      </c>
      <c r="E29" s="153">
        <f t="shared" ref="E29" si="49">E169</f>
        <v>0</v>
      </c>
      <c r="F29" s="262">
        <f t="shared" si="33"/>
        <v>104.53595333921615</v>
      </c>
    </row>
    <row r="30" spans="1:6" x14ac:dyDescent="0.2">
      <c r="A30" s="162">
        <v>415000</v>
      </c>
      <c r="B30" s="163" t="s">
        <v>119</v>
      </c>
      <c r="C30" s="153">
        <f t="shared" ref="C30:D30" si="50">C171</f>
        <v>149101200.40000001</v>
      </c>
      <c r="D30" s="153">
        <f t="shared" si="50"/>
        <v>187760700</v>
      </c>
      <c r="E30" s="153">
        <f t="shared" ref="E30" si="51">E171</f>
        <v>162143900</v>
      </c>
      <c r="F30" s="262">
        <f t="shared" si="33"/>
        <v>125.92836241176231</v>
      </c>
    </row>
    <row r="31" spans="1:6" ht="26.25" customHeight="1" x14ac:dyDescent="0.2">
      <c r="A31" s="162">
        <v>416000</v>
      </c>
      <c r="B31" s="163" t="s">
        <v>168</v>
      </c>
      <c r="C31" s="153">
        <f t="shared" ref="C31:D31" si="52">C174</f>
        <v>531641800</v>
      </c>
      <c r="D31" s="153">
        <f t="shared" si="52"/>
        <v>537339599.73886037</v>
      </c>
      <c r="E31" s="153">
        <f t="shared" ref="E31" si="53">E174</f>
        <v>0</v>
      </c>
      <c r="F31" s="262">
        <f t="shared" si="33"/>
        <v>101.07173659762276</v>
      </c>
    </row>
    <row r="32" spans="1:6" ht="52.5" x14ac:dyDescent="0.2">
      <c r="A32" s="162">
        <v>417000</v>
      </c>
      <c r="B32" s="163" t="s">
        <v>196</v>
      </c>
      <c r="C32" s="153">
        <f t="shared" ref="C32:D32" si="54">C177</f>
        <v>1946000000</v>
      </c>
      <c r="D32" s="153">
        <f t="shared" si="54"/>
        <v>1946000000</v>
      </c>
      <c r="E32" s="153">
        <f t="shared" ref="E32" si="55">E177</f>
        <v>0</v>
      </c>
      <c r="F32" s="262">
        <f t="shared" si="33"/>
        <v>100</v>
      </c>
    </row>
    <row r="33" spans="1:6" ht="52.5" x14ac:dyDescent="0.2">
      <c r="A33" s="162">
        <v>418000</v>
      </c>
      <c r="B33" s="163" t="s">
        <v>198</v>
      </c>
      <c r="C33" s="153">
        <f t="shared" ref="C33:D33" si="56">+C179</f>
        <v>254200</v>
      </c>
      <c r="D33" s="153">
        <f t="shared" si="56"/>
        <v>270700</v>
      </c>
      <c r="E33" s="153">
        <f t="shared" ref="E33" si="57">+E179</f>
        <v>233900</v>
      </c>
      <c r="F33" s="262">
        <f t="shared" si="33"/>
        <v>106.49095200629426</v>
      </c>
    </row>
    <row r="34" spans="1:6" x14ac:dyDescent="0.2">
      <c r="A34" s="162">
        <v>419000</v>
      </c>
      <c r="B34" s="163" t="s">
        <v>201</v>
      </c>
      <c r="C34" s="153">
        <f t="shared" ref="C34:D34" si="58">C184</f>
        <v>8460400</v>
      </c>
      <c r="D34" s="153">
        <f t="shared" si="58"/>
        <v>8860400</v>
      </c>
      <c r="E34" s="153">
        <f t="shared" ref="E34" si="59">E184</f>
        <v>41000</v>
      </c>
      <c r="F34" s="262">
        <f t="shared" si="33"/>
        <v>104.72790884591745</v>
      </c>
    </row>
    <row r="35" spans="1:6" s="147" customFormat="1" ht="25.5" x14ac:dyDescent="0.2">
      <c r="A35" s="148">
        <v>480000</v>
      </c>
      <c r="B35" s="148" t="s">
        <v>539</v>
      </c>
      <c r="C35" s="149">
        <f t="shared" ref="C35:D35" si="60">SUM(C36:C37)</f>
        <v>454907699.99431527</v>
      </c>
      <c r="D35" s="149">
        <f t="shared" si="60"/>
        <v>537641200</v>
      </c>
      <c r="E35" s="149">
        <f t="shared" ref="E35" si="61">SUM(E36:E37)</f>
        <v>189500</v>
      </c>
      <c r="F35" s="263">
        <f t="shared" si="33"/>
        <v>118.1868761523972</v>
      </c>
    </row>
    <row r="36" spans="1:6" x14ac:dyDescent="0.2">
      <c r="A36" s="162">
        <v>487000</v>
      </c>
      <c r="B36" s="163" t="s">
        <v>25</v>
      </c>
      <c r="C36" s="153">
        <f t="shared" ref="C36:D36" si="62">C187</f>
        <v>394881300</v>
      </c>
      <c r="D36" s="153">
        <f t="shared" si="62"/>
        <v>424671800</v>
      </c>
      <c r="E36" s="153">
        <f t="shared" ref="E36" si="63">E187</f>
        <v>0</v>
      </c>
      <c r="F36" s="262">
        <f t="shared" si="33"/>
        <v>107.54416580374912</v>
      </c>
    </row>
    <row r="37" spans="1:6" x14ac:dyDescent="0.2">
      <c r="A37" s="162">
        <v>488000</v>
      </c>
      <c r="B37" s="163" t="s">
        <v>31</v>
      </c>
      <c r="C37" s="153">
        <f t="shared" ref="C37:D37" si="64">C192</f>
        <v>60026399.994315296</v>
      </c>
      <c r="D37" s="153">
        <f t="shared" si="64"/>
        <v>112969400</v>
      </c>
      <c r="E37" s="153">
        <f t="shared" ref="E37" si="65">E192</f>
        <v>189500</v>
      </c>
      <c r="F37" s="262">
        <f t="shared" si="33"/>
        <v>188.19952555991796</v>
      </c>
    </row>
    <row r="38" spans="1:6" s="147" customFormat="1" ht="25.5" x14ac:dyDescent="0.2">
      <c r="A38" s="148" t="s">
        <v>540</v>
      </c>
      <c r="B38" s="148" t="s">
        <v>286</v>
      </c>
      <c r="C38" s="149">
        <f t="shared" ref="C38:D38" si="66">C194</f>
        <v>19537300</v>
      </c>
      <c r="D38" s="149">
        <f t="shared" si="66"/>
        <v>10245700</v>
      </c>
      <c r="E38" s="149">
        <f t="shared" ref="E38" si="67">E194</f>
        <v>0</v>
      </c>
      <c r="F38" s="263">
        <f t="shared" si="33"/>
        <v>52.441739646727029</v>
      </c>
    </row>
    <row r="39" spans="1:6" s="147" customFormat="1" ht="27.75" customHeight="1" x14ac:dyDescent="0.2">
      <c r="A39" s="160"/>
      <c r="B39" s="148" t="s">
        <v>541</v>
      </c>
      <c r="C39" s="149">
        <f>C5-C24</f>
        <v>68289599.609573364</v>
      </c>
      <c r="D39" s="149">
        <f>D5-D24</f>
        <v>107845900.00113964</v>
      </c>
      <c r="E39" s="149">
        <f>E5-E24</f>
        <v>2900500</v>
      </c>
      <c r="F39" s="263">
        <f t="shared" si="33"/>
        <v>157.92434077475681</v>
      </c>
    </row>
    <row r="40" spans="1:6" s="147" customFormat="1" ht="27.75" customHeight="1" x14ac:dyDescent="0.2">
      <c r="A40" s="160"/>
      <c r="B40" s="148" t="s">
        <v>788</v>
      </c>
      <c r="C40" s="149">
        <f t="shared" ref="C40:D40" si="68">C41+C42-C43-C44</f>
        <v>-166697500</v>
      </c>
      <c r="D40" s="149">
        <f t="shared" si="68"/>
        <v>-205012600</v>
      </c>
      <c r="E40" s="149">
        <f t="shared" ref="E40" si="69">E41+E42-E43-E44</f>
        <v>-25436300</v>
      </c>
      <c r="F40" s="263">
        <f t="shared" si="33"/>
        <v>122.98480781055505</v>
      </c>
    </row>
    <row r="41" spans="1:6" x14ac:dyDescent="0.2">
      <c r="A41" s="162">
        <v>810000</v>
      </c>
      <c r="B41" s="163" t="s">
        <v>542</v>
      </c>
      <c r="C41" s="153">
        <f t="shared" ref="C41:D41" si="70">C127</f>
        <v>0</v>
      </c>
      <c r="D41" s="153">
        <f t="shared" si="70"/>
        <v>651900</v>
      </c>
      <c r="E41" s="153">
        <f t="shared" ref="E41" si="71">E127</f>
        <v>5718200</v>
      </c>
      <c r="F41" s="262">
        <v>0</v>
      </c>
    </row>
    <row r="42" spans="1:6" ht="52.5" x14ac:dyDescent="0.2">
      <c r="A42" s="162">
        <v>880000</v>
      </c>
      <c r="B42" s="163" t="s">
        <v>789</v>
      </c>
      <c r="C42" s="153">
        <f t="shared" ref="C42:D42" si="72">C136</f>
        <v>0</v>
      </c>
      <c r="D42" s="153">
        <f t="shared" si="72"/>
        <v>119100</v>
      </c>
      <c r="E42" s="153">
        <f t="shared" ref="E42" si="73">E136</f>
        <v>745700</v>
      </c>
      <c r="F42" s="262">
        <v>0</v>
      </c>
    </row>
    <row r="43" spans="1:6" x14ac:dyDescent="0.2">
      <c r="A43" s="162">
        <v>510000</v>
      </c>
      <c r="B43" s="163" t="s">
        <v>790</v>
      </c>
      <c r="C43" s="153">
        <f t="shared" ref="C43:D43" si="74">C198</f>
        <v>166167500</v>
      </c>
      <c r="D43" s="153">
        <f t="shared" si="74"/>
        <v>205253600</v>
      </c>
      <c r="E43" s="153">
        <f t="shared" ref="E43" si="75">E198</f>
        <v>31900200</v>
      </c>
      <c r="F43" s="262">
        <f>D43/C43*100</f>
        <v>123.52210871560322</v>
      </c>
    </row>
    <row r="44" spans="1:6" ht="52.5" x14ac:dyDescent="0.2">
      <c r="A44" s="162">
        <v>580000</v>
      </c>
      <c r="B44" s="163" t="s">
        <v>784</v>
      </c>
      <c r="C44" s="153">
        <f t="shared" ref="C44:D44" si="76">C219</f>
        <v>530000</v>
      </c>
      <c r="D44" s="153">
        <f t="shared" si="76"/>
        <v>530000</v>
      </c>
      <c r="E44" s="153">
        <f t="shared" ref="E44" si="77">E219</f>
        <v>0</v>
      </c>
      <c r="F44" s="262">
        <f>D44/C44*100</f>
        <v>100</v>
      </c>
    </row>
    <row r="45" spans="1:6" s="167" customFormat="1" x14ac:dyDescent="0.2">
      <c r="A45" s="164"/>
      <c r="B45" s="165" t="s">
        <v>543</v>
      </c>
      <c r="C45" s="166">
        <f t="shared" ref="C45:D45" si="78">C39+C40</f>
        <v>-98407900.390426636</v>
      </c>
      <c r="D45" s="166">
        <f t="shared" si="78"/>
        <v>-97166699.998860359</v>
      </c>
      <c r="E45" s="166">
        <f t="shared" ref="E45" si="79">E39+E40</f>
        <v>-22535800</v>
      </c>
      <c r="F45" s="264">
        <f>D45/C45*100</f>
        <v>98.738718754650904</v>
      </c>
    </row>
    <row r="46" spans="1:6" x14ac:dyDescent="0.2">
      <c r="A46" s="160"/>
      <c r="B46" s="148"/>
      <c r="C46" s="149"/>
      <c r="D46" s="149"/>
      <c r="E46" s="149"/>
      <c r="F46" s="263"/>
    </row>
    <row r="47" spans="1:6" s="167" customFormat="1" x14ac:dyDescent="0.2">
      <c r="A47" s="164"/>
      <c r="B47" s="165" t="s">
        <v>838</v>
      </c>
      <c r="C47" s="166">
        <f t="shared" ref="C47:D47" si="80">C48+C55+C62+C69</f>
        <v>98407900.010000005</v>
      </c>
      <c r="D47" s="166">
        <f t="shared" si="80"/>
        <v>97166700</v>
      </c>
      <c r="E47" s="166">
        <f t="shared" ref="E47" si="81">E48+E55+E62+E69</f>
        <v>22535800</v>
      </c>
      <c r="F47" s="264">
        <f t="shared" ref="F47:F51" si="82">D47/C47*100</f>
        <v>98.738719137514479</v>
      </c>
    </row>
    <row r="48" spans="1:6" s="147" customFormat="1" ht="25.5" x14ac:dyDescent="0.2">
      <c r="A48" s="160"/>
      <c r="B48" s="148" t="s">
        <v>544</v>
      </c>
      <c r="C48" s="149">
        <f t="shared" ref="C48:D48" si="83">C49-C52</f>
        <v>89778600</v>
      </c>
      <c r="D48" s="149">
        <f t="shared" si="83"/>
        <v>31679300</v>
      </c>
      <c r="E48" s="149">
        <f t="shared" ref="E48" si="84">E49-E52</f>
        <v>226300</v>
      </c>
      <c r="F48" s="263">
        <f t="shared" si="82"/>
        <v>35.286025845802897</v>
      </c>
    </row>
    <row r="49" spans="1:6" s="147" customFormat="1" ht="25.5" x14ac:dyDescent="0.2">
      <c r="A49" s="148">
        <v>910000</v>
      </c>
      <c r="B49" s="148" t="s">
        <v>545</v>
      </c>
      <c r="C49" s="149">
        <f t="shared" ref="C49:D49" si="85">SUM(C50:C51)</f>
        <v>90128600</v>
      </c>
      <c r="D49" s="149">
        <f t="shared" si="85"/>
        <v>92155900</v>
      </c>
      <c r="E49" s="149">
        <f t="shared" ref="E49" si="86">SUM(E50:E51)</f>
        <v>226300</v>
      </c>
      <c r="F49" s="263">
        <f t="shared" si="82"/>
        <v>102.24934149648391</v>
      </c>
    </row>
    <row r="50" spans="1:6" x14ac:dyDescent="0.2">
      <c r="A50" s="162">
        <v>911000</v>
      </c>
      <c r="B50" s="163" t="s">
        <v>36</v>
      </c>
      <c r="C50" s="153">
        <f t="shared" ref="C50:D50" si="87">C230</f>
        <v>85241300</v>
      </c>
      <c r="D50" s="153">
        <f t="shared" si="87"/>
        <v>87724700</v>
      </c>
      <c r="E50" s="153">
        <f t="shared" ref="E50" si="88">E230</f>
        <v>226300</v>
      </c>
      <c r="F50" s="262">
        <f t="shared" si="82"/>
        <v>102.9133764970736</v>
      </c>
    </row>
    <row r="51" spans="1:6" ht="52.5" x14ac:dyDescent="0.2">
      <c r="A51" s="162">
        <v>918000</v>
      </c>
      <c r="B51" s="163" t="s">
        <v>546</v>
      </c>
      <c r="C51" s="153">
        <f t="shared" ref="C51:D51" si="89">C234</f>
        <v>4887300</v>
      </c>
      <c r="D51" s="153">
        <f t="shared" si="89"/>
        <v>4431200</v>
      </c>
      <c r="E51" s="153">
        <f t="shared" ref="E51" si="90">E234</f>
        <v>0</v>
      </c>
      <c r="F51" s="262">
        <f t="shared" si="82"/>
        <v>90.667648804043139</v>
      </c>
    </row>
    <row r="52" spans="1:6" s="147" customFormat="1" ht="25.5" x14ac:dyDescent="0.2">
      <c r="A52" s="148">
        <v>610000</v>
      </c>
      <c r="B52" s="148" t="s">
        <v>547</v>
      </c>
      <c r="C52" s="149">
        <f t="shared" ref="C52:D52" si="91">SUM(C53:C54)</f>
        <v>350000</v>
      </c>
      <c r="D52" s="149">
        <f t="shared" si="91"/>
        <v>60476600</v>
      </c>
      <c r="E52" s="149">
        <f t="shared" ref="E52" si="92">SUM(E53:E54)</f>
        <v>0</v>
      </c>
      <c r="F52" s="263"/>
    </row>
    <row r="53" spans="1:6" x14ac:dyDescent="0.2">
      <c r="A53" s="162">
        <v>611000</v>
      </c>
      <c r="B53" s="163" t="s">
        <v>262</v>
      </c>
      <c r="C53" s="153">
        <f t="shared" ref="C53:D53" si="93">C237</f>
        <v>0</v>
      </c>
      <c r="D53" s="153">
        <f t="shared" si="93"/>
        <v>60126600</v>
      </c>
      <c r="E53" s="153">
        <f t="shared" ref="E53" si="94">E237</f>
        <v>0</v>
      </c>
      <c r="F53" s="262">
        <v>0</v>
      </c>
    </row>
    <row r="54" spans="1:6" ht="52.5" x14ac:dyDescent="0.2">
      <c r="A54" s="162">
        <v>618000</v>
      </c>
      <c r="B54" s="163" t="s">
        <v>264</v>
      </c>
      <c r="C54" s="153">
        <f t="shared" ref="C54:D54" si="95">C241</f>
        <v>350000</v>
      </c>
      <c r="D54" s="153">
        <f t="shared" si="95"/>
        <v>350000</v>
      </c>
      <c r="E54" s="153">
        <f t="shared" ref="E54" si="96">E241</f>
        <v>0</v>
      </c>
      <c r="F54" s="262">
        <f>D54/C54*100</f>
        <v>100</v>
      </c>
    </row>
    <row r="55" spans="1:6" s="147" customFormat="1" ht="25.5" x14ac:dyDescent="0.2">
      <c r="A55" s="160"/>
      <c r="B55" s="148" t="s">
        <v>548</v>
      </c>
      <c r="C55" s="149">
        <f t="shared" ref="C55:D55" si="97">C56-C59</f>
        <v>46059600</v>
      </c>
      <c r="D55" s="149">
        <f t="shared" si="97"/>
        <v>82594400</v>
      </c>
      <c r="E55" s="149">
        <f t="shared" ref="E55" si="98">E56-E59</f>
        <v>2984000</v>
      </c>
      <c r="F55" s="263">
        <f>D55/C55*100</f>
        <v>179.32070621542525</v>
      </c>
    </row>
    <row r="56" spans="1:6" s="147" customFormat="1" ht="25.5" x14ac:dyDescent="0.2">
      <c r="A56" s="148">
        <v>920000</v>
      </c>
      <c r="B56" s="148" t="s">
        <v>549</v>
      </c>
      <c r="C56" s="149">
        <f t="shared" ref="C56:D56" si="99">SUM(C57:C58)</f>
        <v>862000000</v>
      </c>
      <c r="D56" s="149">
        <f t="shared" si="99"/>
        <v>943902400</v>
      </c>
      <c r="E56" s="149">
        <f t="shared" ref="E56" si="100">SUM(E57)</f>
        <v>3000000</v>
      </c>
      <c r="F56" s="263">
        <f>D56/C56*100</f>
        <v>109.5014385150812</v>
      </c>
    </row>
    <row r="57" spans="1:6" x14ac:dyDescent="0.2">
      <c r="A57" s="162">
        <v>921000</v>
      </c>
      <c r="B57" s="163" t="s">
        <v>550</v>
      </c>
      <c r="C57" s="153">
        <f t="shared" ref="C57:D57" si="101">C246</f>
        <v>862000000</v>
      </c>
      <c r="D57" s="153">
        <f t="shared" si="101"/>
        <v>943902400</v>
      </c>
      <c r="E57" s="153">
        <f t="shared" ref="E57" si="102">E246</f>
        <v>3000000</v>
      </c>
      <c r="F57" s="262">
        <f>D57/C57*100</f>
        <v>109.5014385150812</v>
      </c>
    </row>
    <row r="58" spans="1:6" ht="26.25" customHeight="1" x14ac:dyDescent="0.2">
      <c r="A58" s="220">
        <v>928000</v>
      </c>
      <c r="B58" s="188" t="s">
        <v>861</v>
      </c>
      <c r="C58" s="153">
        <v>0</v>
      </c>
      <c r="D58" s="153">
        <v>0</v>
      </c>
      <c r="E58" s="153">
        <v>0</v>
      </c>
      <c r="F58" s="262">
        <v>0</v>
      </c>
    </row>
    <row r="59" spans="1:6" s="147" customFormat="1" ht="25.5" x14ac:dyDescent="0.2">
      <c r="A59" s="148">
        <v>620000</v>
      </c>
      <c r="B59" s="148" t="s">
        <v>551</v>
      </c>
      <c r="C59" s="149">
        <f t="shared" ref="C59:D59" si="103">SUM(C60:C61)</f>
        <v>815940400</v>
      </c>
      <c r="D59" s="149">
        <f t="shared" si="103"/>
        <v>861308000</v>
      </c>
      <c r="E59" s="149">
        <f t="shared" ref="E59" si="104">SUM(E60:E61)</f>
        <v>16000</v>
      </c>
      <c r="F59" s="263">
        <f>D59/C59*100</f>
        <v>105.56016101176017</v>
      </c>
    </row>
    <row r="60" spans="1:6" x14ac:dyDescent="0.2">
      <c r="A60" s="162">
        <v>621000</v>
      </c>
      <c r="B60" s="163" t="s">
        <v>267</v>
      </c>
      <c r="C60" s="153">
        <f t="shared" ref="C60:D60" si="105">C252</f>
        <v>815940400</v>
      </c>
      <c r="D60" s="153">
        <f t="shared" si="105"/>
        <v>861308000</v>
      </c>
      <c r="E60" s="153">
        <f t="shared" ref="E60" si="106">E252</f>
        <v>16000</v>
      </c>
      <c r="F60" s="262">
        <f>D60/C60*100</f>
        <v>105.56016101176017</v>
      </c>
    </row>
    <row r="61" spans="1:6" ht="26.25" customHeight="1" x14ac:dyDescent="0.2">
      <c r="A61" s="162">
        <v>628000</v>
      </c>
      <c r="B61" s="163" t="s">
        <v>825</v>
      </c>
      <c r="C61" s="153">
        <f t="shared" ref="C61:D61" si="107">C257</f>
        <v>0</v>
      </c>
      <c r="D61" s="153">
        <f t="shared" si="107"/>
        <v>0</v>
      </c>
      <c r="E61" s="153">
        <f t="shared" ref="E61" si="108">E257</f>
        <v>0</v>
      </c>
      <c r="F61" s="262">
        <v>0</v>
      </c>
    </row>
    <row r="62" spans="1:6" s="147" customFormat="1" ht="25.5" x14ac:dyDescent="0.2">
      <c r="A62" s="168"/>
      <c r="B62" s="148" t="s">
        <v>552</v>
      </c>
      <c r="C62" s="149">
        <f t="shared" ref="C62:D62" si="109">C63-C66</f>
        <v>-37430299.989999995</v>
      </c>
      <c r="D62" s="149">
        <f t="shared" si="109"/>
        <v>-17107000</v>
      </c>
      <c r="E62" s="149">
        <f t="shared" ref="E62" si="110">E63-E66</f>
        <v>-35891700</v>
      </c>
      <c r="F62" s="263">
        <f t="shared" ref="F62:F68" si="111">D62/C62*100</f>
        <v>45.703614463603984</v>
      </c>
    </row>
    <row r="63" spans="1:6" s="147" customFormat="1" ht="25.5" x14ac:dyDescent="0.2">
      <c r="A63" s="148">
        <v>930000</v>
      </c>
      <c r="B63" s="148" t="s">
        <v>553</v>
      </c>
      <c r="C63" s="149">
        <f t="shared" ref="C63:D63" si="112">C64+C65</f>
        <v>31798900</v>
      </c>
      <c r="D63" s="149">
        <f t="shared" si="112"/>
        <v>44805000</v>
      </c>
      <c r="E63" s="149">
        <f t="shared" ref="E63" si="113">E64+E65</f>
        <v>72525400</v>
      </c>
      <c r="F63" s="263">
        <f t="shared" si="111"/>
        <v>140.90110035252792</v>
      </c>
    </row>
    <row r="64" spans="1:6" x14ac:dyDescent="0.2">
      <c r="A64" s="162">
        <v>931000</v>
      </c>
      <c r="B64" s="163" t="s">
        <v>554</v>
      </c>
      <c r="C64" s="153">
        <f t="shared" ref="C64:D64" si="114">C261</f>
        <v>5075000</v>
      </c>
      <c r="D64" s="153">
        <f t="shared" si="114"/>
        <v>14307200</v>
      </c>
      <c r="E64" s="153">
        <f t="shared" ref="E64" si="115">E261</f>
        <v>72225800</v>
      </c>
      <c r="F64" s="262">
        <f t="shared" si="111"/>
        <v>281.91527093596062</v>
      </c>
    </row>
    <row r="65" spans="1:6" x14ac:dyDescent="0.2">
      <c r="A65" s="162">
        <v>938000</v>
      </c>
      <c r="B65" s="163" t="s">
        <v>41</v>
      </c>
      <c r="C65" s="153">
        <f t="shared" ref="C65:D65" si="116">C266</f>
        <v>26723900</v>
      </c>
      <c r="D65" s="153">
        <f t="shared" si="116"/>
        <v>30497800</v>
      </c>
      <c r="E65" s="153">
        <f t="shared" ref="E65" si="117">E266</f>
        <v>299600</v>
      </c>
      <c r="F65" s="262">
        <f t="shared" si="111"/>
        <v>114.12181605229776</v>
      </c>
    </row>
    <row r="66" spans="1:6" s="147" customFormat="1" ht="25.5" x14ac:dyDescent="0.2">
      <c r="A66" s="148">
        <v>630000</v>
      </c>
      <c r="B66" s="148" t="s">
        <v>555</v>
      </c>
      <c r="C66" s="149">
        <f t="shared" ref="C66:D66" si="118">C67+C68</f>
        <v>69229199.989999995</v>
      </c>
      <c r="D66" s="149">
        <f t="shared" si="118"/>
        <v>61912000</v>
      </c>
      <c r="E66" s="149">
        <f t="shared" ref="E66" si="119">E67+E68</f>
        <v>108417100</v>
      </c>
      <c r="F66" s="263">
        <f t="shared" si="111"/>
        <v>89.430471548050605</v>
      </c>
    </row>
    <row r="67" spans="1:6" x14ac:dyDescent="0.2">
      <c r="A67" s="162">
        <v>631000</v>
      </c>
      <c r="B67" s="163" t="s">
        <v>276</v>
      </c>
      <c r="C67" s="153">
        <f t="shared" ref="C67:D67" si="120">C270</f>
        <v>32907700</v>
      </c>
      <c r="D67" s="153">
        <f t="shared" si="120"/>
        <v>22424400</v>
      </c>
      <c r="E67" s="153">
        <f t="shared" ref="E67" si="121">E270</f>
        <v>108184200</v>
      </c>
      <c r="F67" s="262">
        <f t="shared" si="111"/>
        <v>68.143322079634856</v>
      </c>
    </row>
    <row r="68" spans="1:6" x14ac:dyDescent="0.2">
      <c r="A68" s="169">
        <v>638000</v>
      </c>
      <c r="B68" s="170" t="s">
        <v>282</v>
      </c>
      <c r="C68" s="153">
        <f t="shared" ref="C68:D68" si="122">C275</f>
        <v>36321499.989999995</v>
      </c>
      <c r="D68" s="153">
        <f t="shared" si="122"/>
        <v>39487600</v>
      </c>
      <c r="E68" s="153">
        <f t="shared" ref="E68" si="123">E275</f>
        <v>232900</v>
      </c>
      <c r="F68" s="262">
        <f t="shared" si="111"/>
        <v>108.7168757096257</v>
      </c>
    </row>
    <row r="69" spans="1:6" s="171" customFormat="1" ht="51" x14ac:dyDescent="0.2">
      <c r="A69" s="244"/>
      <c r="B69" s="148" t="s">
        <v>815</v>
      </c>
      <c r="C69" s="149">
        <f t="shared" ref="C69:D69" si="124">C278</f>
        <v>0</v>
      </c>
      <c r="D69" s="149">
        <f t="shared" si="124"/>
        <v>0</v>
      </c>
      <c r="E69" s="149">
        <f t="shared" ref="E69" si="125">E278</f>
        <v>55217200</v>
      </c>
      <c r="F69" s="263">
        <v>0</v>
      </c>
    </row>
    <row r="70" spans="1:6" s="167" customFormat="1" x14ac:dyDescent="0.2">
      <c r="A70" s="164"/>
      <c r="B70" s="165" t="s">
        <v>805</v>
      </c>
      <c r="C70" s="166">
        <f t="shared" ref="C70:D70" si="126">C45+C47</f>
        <v>-0.38042663037776947</v>
      </c>
      <c r="D70" s="166">
        <f t="shared" si="126"/>
        <v>1.1396408081054688E-3</v>
      </c>
      <c r="E70" s="166">
        <f t="shared" ref="E70" si="127">E45+E47</f>
        <v>0</v>
      </c>
      <c r="F70" s="265">
        <v>0</v>
      </c>
    </row>
    <row r="71" spans="1:6" x14ac:dyDescent="0.2">
      <c r="C71" s="153"/>
      <c r="D71" s="153"/>
      <c r="E71" s="153"/>
      <c r="F71" s="263"/>
    </row>
    <row r="72" spans="1:6" x14ac:dyDescent="0.2">
      <c r="C72" s="153"/>
      <c r="D72" s="153"/>
      <c r="E72" s="153"/>
      <c r="F72" s="263"/>
    </row>
    <row r="73" spans="1:6" s="175" customFormat="1" x14ac:dyDescent="0.4">
      <c r="A73" s="172" t="s">
        <v>1030</v>
      </c>
      <c r="B73" s="173"/>
      <c r="C73" s="174"/>
      <c r="D73" s="174"/>
      <c r="E73" s="174"/>
      <c r="F73" s="263"/>
    </row>
    <row r="74" spans="1:6" s="175" customFormat="1" x14ac:dyDescent="0.4">
      <c r="A74" s="176"/>
      <c r="B74" s="177"/>
      <c r="C74" s="178"/>
      <c r="D74" s="178"/>
      <c r="E74" s="178"/>
      <c r="F74" s="263"/>
    </row>
    <row r="75" spans="1:6" ht="127.5" x14ac:dyDescent="0.2">
      <c r="A75" s="179" t="s">
        <v>0</v>
      </c>
      <c r="B75" s="179" t="s">
        <v>1</v>
      </c>
      <c r="C75" s="157" t="s">
        <v>1028</v>
      </c>
      <c r="D75" s="157" t="s">
        <v>1034</v>
      </c>
      <c r="E75" s="157" t="s">
        <v>1035</v>
      </c>
      <c r="F75" s="157" t="s">
        <v>1029</v>
      </c>
    </row>
    <row r="76" spans="1:6" x14ac:dyDescent="0.2">
      <c r="A76" s="155">
        <v>1</v>
      </c>
      <c r="B76" s="156">
        <v>2</v>
      </c>
      <c r="C76" s="159">
        <v>3</v>
      </c>
      <c r="D76" s="159">
        <v>4</v>
      </c>
      <c r="E76" s="159">
        <v>5</v>
      </c>
      <c r="F76" s="159" t="s">
        <v>1027</v>
      </c>
    </row>
    <row r="77" spans="1:6" s="175" customFormat="1" x14ac:dyDescent="0.4">
      <c r="A77" s="180" t="s">
        <v>556</v>
      </c>
      <c r="B77" s="181"/>
      <c r="C77" s="178">
        <f t="shared" ref="C77:D77" si="128">C78+C92+C116+C112</f>
        <v>5086072500</v>
      </c>
      <c r="D77" s="178">
        <f t="shared" si="128"/>
        <v>5408365700</v>
      </c>
      <c r="E77" s="178">
        <f t="shared" ref="E77" si="129">E78+E92+E116+E112</f>
        <v>203637400</v>
      </c>
      <c r="F77" s="266">
        <f t="shared" ref="F77:F89" si="130">D77/C77*100</f>
        <v>106.33677950913992</v>
      </c>
    </row>
    <row r="78" spans="1:6" s="175" customFormat="1" x14ac:dyDescent="0.4">
      <c r="A78" s="180">
        <v>710000</v>
      </c>
      <c r="B78" s="182" t="s">
        <v>2</v>
      </c>
      <c r="C78" s="178">
        <f t="shared" ref="C78:D78" si="131">C79+C82+C84+C86+C88+C90</f>
        <v>4731414100</v>
      </c>
      <c r="D78" s="178">
        <f t="shared" si="131"/>
        <v>4979730700</v>
      </c>
      <c r="E78" s="178">
        <f t="shared" ref="E78" si="132">E79+E82+E84+E86+E88+E90</f>
        <v>161300000</v>
      </c>
      <c r="F78" s="266">
        <f t="shared" si="130"/>
        <v>105.2482533710165</v>
      </c>
    </row>
    <row r="79" spans="1:6" s="175" customFormat="1" x14ac:dyDescent="0.4">
      <c r="A79" s="183">
        <v>711000</v>
      </c>
      <c r="B79" s="183" t="s">
        <v>3</v>
      </c>
      <c r="C79" s="184">
        <f t="shared" ref="C79:D79" si="133">SUM(C80:C81)</f>
        <v>840261600</v>
      </c>
      <c r="D79" s="184">
        <f t="shared" si="133"/>
        <v>868946500</v>
      </c>
      <c r="E79" s="184">
        <f t="shared" ref="E79" si="134">SUM(E80:E81)</f>
        <v>0</v>
      </c>
      <c r="F79" s="267">
        <f t="shared" si="130"/>
        <v>103.41380589092731</v>
      </c>
    </row>
    <row r="80" spans="1:6" s="175" customFormat="1" x14ac:dyDescent="0.4">
      <c r="A80" s="185">
        <v>711100</v>
      </c>
      <c r="B80" s="186" t="s">
        <v>4</v>
      </c>
      <c r="C80" s="187">
        <v>348528600</v>
      </c>
      <c r="D80" s="187">
        <v>378259800</v>
      </c>
      <c r="E80" s="187">
        <v>0</v>
      </c>
      <c r="F80" s="268">
        <f t="shared" si="130"/>
        <v>108.53049075456073</v>
      </c>
    </row>
    <row r="81" spans="1:6" s="175" customFormat="1" x14ac:dyDescent="0.4">
      <c r="A81" s="185">
        <v>711200</v>
      </c>
      <c r="B81" s="188" t="s">
        <v>5</v>
      </c>
      <c r="C81" s="187">
        <v>491733000</v>
      </c>
      <c r="D81" s="187">
        <v>490686700</v>
      </c>
      <c r="E81" s="187">
        <v>0</v>
      </c>
      <c r="F81" s="268">
        <f t="shared" si="130"/>
        <v>99.787221927346749</v>
      </c>
    </row>
    <row r="82" spans="1:6" s="192" customFormat="1" ht="25.5" x14ac:dyDescent="0.35">
      <c r="A82" s="189">
        <v>712000</v>
      </c>
      <c r="B82" s="190" t="s">
        <v>6</v>
      </c>
      <c r="C82" s="191">
        <f t="shared" ref="C82:D82" si="135">C83</f>
        <v>1646515000</v>
      </c>
      <c r="D82" s="191">
        <f t="shared" si="135"/>
        <v>1772089100</v>
      </c>
      <c r="E82" s="191">
        <f t="shared" ref="E82" si="136">E83</f>
        <v>0</v>
      </c>
      <c r="F82" s="269">
        <f t="shared" si="130"/>
        <v>107.62665994539984</v>
      </c>
    </row>
    <row r="83" spans="1:6" s="175" customFormat="1" x14ac:dyDescent="0.4">
      <c r="A83" s="185">
        <v>712100</v>
      </c>
      <c r="B83" s="188" t="s">
        <v>6</v>
      </c>
      <c r="C83" s="187">
        <v>1646515000</v>
      </c>
      <c r="D83" s="187">
        <v>1772089100</v>
      </c>
      <c r="E83" s="187">
        <v>0</v>
      </c>
      <c r="F83" s="268">
        <f t="shared" si="130"/>
        <v>107.62665994539984</v>
      </c>
    </row>
    <row r="84" spans="1:6" s="175" customFormat="1" x14ac:dyDescent="0.4">
      <c r="A84" s="189" t="s">
        <v>7</v>
      </c>
      <c r="B84" s="190" t="s">
        <v>8</v>
      </c>
      <c r="C84" s="184">
        <f t="shared" ref="C84:D84" si="137">SUM(C85:C85)</f>
        <v>21208900</v>
      </c>
      <c r="D84" s="184">
        <f t="shared" si="137"/>
        <v>32449200</v>
      </c>
      <c r="E84" s="184">
        <f t="shared" ref="E84" si="138">SUM(E85:E85)</f>
        <v>0</v>
      </c>
      <c r="F84" s="267">
        <f t="shared" si="130"/>
        <v>152.99803384428233</v>
      </c>
    </row>
    <row r="85" spans="1:6" s="175" customFormat="1" x14ac:dyDescent="0.4">
      <c r="A85" s="185">
        <v>714100</v>
      </c>
      <c r="B85" s="188" t="s">
        <v>8</v>
      </c>
      <c r="C85" s="187">
        <v>21208900</v>
      </c>
      <c r="D85" s="187">
        <v>32449200</v>
      </c>
      <c r="E85" s="187">
        <v>0</v>
      </c>
      <c r="F85" s="268">
        <f t="shared" si="130"/>
        <v>152.99803384428233</v>
      </c>
    </row>
    <row r="86" spans="1:6" s="175" customFormat="1" x14ac:dyDescent="0.4">
      <c r="A86" s="189">
        <v>715000</v>
      </c>
      <c r="B86" s="183" t="s">
        <v>9</v>
      </c>
      <c r="C86" s="184">
        <f t="shared" ref="C86:D86" si="139">SUM(C87)</f>
        <v>40000</v>
      </c>
      <c r="D86" s="184">
        <f t="shared" si="139"/>
        <v>40000</v>
      </c>
      <c r="E86" s="184">
        <f t="shared" ref="E86" si="140">SUM(E87)</f>
        <v>0</v>
      </c>
      <c r="F86" s="267">
        <f t="shared" si="130"/>
        <v>100</v>
      </c>
    </row>
    <row r="87" spans="1:6" s="175" customFormat="1" x14ac:dyDescent="0.4">
      <c r="A87" s="185">
        <v>715100</v>
      </c>
      <c r="B87" s="188" t="s">
        <v>557</v>
      </c>
      <c r="C87" s="187">
        <v>40000</v>
      </c>
      <c r="D87" s="187">
        <v>40000</v>
      </c>
      <c r="E87" s="187">
        <v>0</v>
      </c>
      <c r="F87" s="268">
        <f t="shared" si="130"/>
        <v>100</v>
      </c>
    </row>
    <row r="88" spans="1:6" s="175" customFormat="1" x14ac:dyDescent="0.4">
      <c r="A88" s="189">
        <v>717000</v>
      </c>
      <c r="B88" s="183" t="s">
        <v>10</v>
      </c>
      <c r="C88" s="184">
        <f t="shared" ref="C88:D88" si="141">SUM(C89)</f>
        <v>2223388600</v>
      </c>
      <c r="D88" s="184">
        <f t="shared" si="141"/>
        <v>2306205900</v>
      </c>
      <c r="E88" s="184">
        <f t="shared" ref="E88" si="142">SUM(E89)</f>
        <v>161300000</v>
      </c>
      <c r="F88" s="267">
        <f t="shared" si="130"/>
        <v>103.72482345191479</v>
      </c>
    </row>
    <row r="89" spans="1:6" s="175" customFormat="1" ht="26.25" customHeight="1" x14ac:dyDescent="0.4">
      <c r="A89" s="185">
        <v>717100</v>
      </c>
      <c r="B89" s="186" t="s">
        <v>558</v>
      </c>
      <c r="C89" s="187">
        <v>2223388600</v>
      </c>
      <c r="D89" s="187">
        <v>2306205900</v>
      </c>
      <c r="E89" s="187">
        <v>161300000</v>
      </c>
      <c r="F89" s="268">
        <f t="shared" si="130"/>
        <v>103.72482345191479</v>
      </c>
    </row>
    <row r="90" spans="1:6" s="192" customFormat="1" ht="25.5" x14ac:dyDescent="0.35">
      <c r="A90" s="189">
        <v>719000</v>
      </c>
      <c r="B90" s="183" t="s">
        <v>820</v>
      </c>
      <c r="C90" s="191">
        <f t="shared" ref="C90:D90" si="143">C91</f>
        <v>0</v>
      </c>
      <c r="D90" s="191">
        <f t="shared" si="143"/>
        <v>0</v>
      </c>
      <c r="E90" s="191">
        <f t="shared" ref="E90" si="144">E91</f>
        <v>0</v>
      </c>
      <c r="F90" s="269">
        <v>0</v>
      </c>
    </row>
    <row r="91" spans="1:6" s="175" customFormat="1" x14ac:dyDescent="0.4">
      <c r="A91" s="185">
        <v>719100</v>
      </c>
      <c r="B91" s="186" t="s">
        <v>820</v>
      </c>
      <c r="C91" s="187">
        <v>0</v>
      </c>
      <c r="D91" s="187">
        <v>0</v>
      </c>
      <c r="E91" s="187">
        <v>0</v>
      </c>
      <c r="F91" s="268">
        <v>0</v>
      </c>
    </row>
    <row r="92" spans="1:6" s="172" customFormat="1" ht="25.5" x14ac:dyDescent="0.35">
      <c r="A92" s="193">
        <v>720000</v>
      </c>
      <c r="B92" s="182" t="s">
        <v>12</v>
      </c>
      <c r="C92" s="194">
        <f t="shared" ref="C92:D92" si="145">C93+C100+C105+C107+C110</f>
        <v>354358400</v>
      </c>
      <c r="D92" s="194">
        <f t="shared" si="145"/>
        <v>428335000</v>
      </c>
      <c r="E92" s="194">
        <f t="shared" ref="E92" si="146">E93+E100+E105+E107+E110</f>
        <v>38188500</v>
      </c>
      <c r="F92" s="270">
        <f t="shared" ref="F92:F108" si="147">D92/C92*100</f>
        <v>120.87620894551956</v>
      </c>
    </row>
    <row r="93" spans="1:6" s="175" customFormat="1" ht="51" x14ac:dyDescent="0.4">
      <c r="A93" s="189">
        <v>721000</v>
      </c>
      <c r="B93" s="190" t="s">
        <v>533</v>
      </c>
      <c r="C93" s="191">
        <f t="shared" ref="C93:D93" si="148">SUM(C94:C99)</f>
        <v>57638700</v>
      </c>
      <c r="D93" s="191">
        <f t="shared" si="148"/>
        <v>111254200</v>
      </c>
      <c r="E93" s="191">
        <f t="shared" ref="E93" si="149">SUM(E94:E99)</f>
        <v>1403000</v>
      </c>
      <c r="F93" s="269">
        <f t="shared" si="147"/>
        <v>193.01996748712236</v>
      </c>
    </row>
    <row r="94" spans="1:6" s="175" customFormat="1" x14ac:dyDescent="0.4">
      <c r="A94" s="185">
        <v>721100</v>
      </c>
      <c r="B94" s="188" t="s">
        <v>13</v>
      </c>
      <c r="C94" s="187">
        <v>35000000</v>
      </c>
      <c r="D94" s="187">
        <v>89000000</v>
      </c>
      <c r="E94" s="187">
        <v>0</v>
      </c>
      <c r="F94" s="268">
        <f t="shared" si="147"/>
        <v>254.28571428571428</v>
      </c>
    </row>
    <row r="95" spans="1:6" s="175" customFormat="1" x14ac:dyDescent="0.4">
      <c r="A95" s="185">
        <v>721200</v>
      </c>
      <c r="B95" s="188" t="s">
        <v>14</v>
      </c>
      <c r="C95" s="187">
        <v>900000</v>
      </c>
      <c r="D95" s="187">
        <v>900000</v>
      </c>
      <c r="E95" s="187">
        <v>1403000</v>
      </c>
      <c r="F95" s="268">
        <f t="shared" si="147"/>
        <v>100</v>
      </c>
    </row>
    <row r="96" spans="1:6" s="175" customFormat="1" x14ac:dyDescent="0.4">
      <c r="A96" s="185">
        <v>721300</v>
      </c>
      <c r="B96" s="188" t="s">
        <v>15</v>
      </c>
      <c r="C96" s="187">
        <v>50000</v>
      </c>
      <c r="D96" s="187">
        <v>835600</v>
      </c>
      <c r="E96" s="187">
        <v>0</v>
      </c>
      <c r="F96" s="268"/>
    </row>
    <row r="97" spans="1:6" s="175" customFormat="1" x14ac:dyDescent="0.4">
      <c r="A97" s="185">
        <v>721400</v>
      </c>
      <c r="B97" s="188" t="s">
        <v>559</v>
      </c>
      <c r="C97" s="187">
        <v>15000</v>
      </c>
      <c r="D97" s="187">
        <v>0</v>
      </c>
      <c r="E97" s="187">
        <v>0</v>
      </c>
      <c r="F97" s="268">
        <f t="shared" si="147"/>
        <v>0</v>
      </c>
    </row>
    <row r="98" spans="1:6" s="175" customFormat="1" ht="26.25" customHeight="1" x14ac:dyDescent="0.4">
      <c r="A98" s="185">
        <v>721500</v>
      </c>
      <c r="B98" s="188" t="s">
        <v>16</v>
      </c>
      <c r="C98" s="187">
        <v>21643700</v>
      </c>
      <c r="D98" s="187">
        <v>20488600</v>
      </c>
      <c r="E98" s="187">
        <v>0</v>
      </c>
      <c r="F98" s="268">
        <f t="shared" si="147"/>
        <v>94.66311212962664</v>
      </c>
    </row>
    <row r="99" spans="1:6" s="175" customFormat="1" ht="52.5" x14ac:dyDescent="0.4">
      <c r="A99" s="185">
        <v>721600</v>
      </c>
      <c r="B99" s="188" t="s">
        <v>560</v>
      </c>
      <c r="C99" s="187">
        <v>30000</v>
      </c>
      <c r="D99" s="187">
        <v>30000</v>
      </c>
      <c r="E99" s="187">
        <v>0</v>
      </c>
      <c r="F99" s="268">
        <f t="shared" si="147"/>
        <v>100</v>
      </c>
    </row>
    <row r="100" spans="1:6" s="175" customFormat="1" ht="25.5" customHeight="1" x14ac:dyDescent="0.4">
      <c r="A100" s="189">
        <v>722000</v>
      </c>
      <c r="B100" s="190" t="s">
        <v>534</v>
      </c>
      <c r="C100" s="191">
        <f t="shared" ref="C100:D100" si="150">SUM(C101:C104)</f>
        <v>252971700</v>
      </c>
      <c r="D100" s="191">
        <f t="shared" si="150"/>
        <v>258855600</v>
      </c>
      <c r="E100" s="191">
        <f t="shared" ref="E100" si="151">SUM(E101:E104)</f>
        <v>36192300</v>
      </c>
      <c r="F100" s="269">
        <f t="shared" si="147"/>
        <v>102.32591234513583</v>
      </c>
    </row>
    <row r="101" spans="1:6" s="175" customFormat="1" x14ac:dyDescent="0.4">
      <c r="A101" s="195">
        <v>722100</v>
      </c>
      <c r="B101" s="188" t="s">
        <v>17</v>
      </c>
      <c r="C101" s="196">
        <v>14346400</v>
      </c>
      <c r="D101" s="196">
        <v>13386100</v>
      </c>
      <c r="E101" s="196">
        <v>0</v>
      </c>
      <c r="F101" s="271">
        <f t="shared" si="147"/>
        <v>93.306334690235886</v>
      </c>
    </row>
    <row r="102" spans="1:6" s="175" customFormat="1" x14ac:dyDescent="0.4">
      <c r="A102" s="195">
        <v>722200</v>
      </c>
      <c r="B102" s="188" t="s">
        <v>18</v>
      </c>
      <c r="C102" s="196">
        <v>15410000</v>
      </c>
      <c r="D102" s="196">
        <v>16439700</v>
      </c>
      <c r="E102" s="196">
        <v>0</v>
      </c>
      <c r="F102" s="271">
        <f t="shared" si="147"/>
        <v>106.68202465931213</v>
      </c>
    </row>
    <row r="103" spans="1:6" s="175" customFormat="1" x14ac:dyDescent="0.4">
      <c r="A103" s="195">
        <v>722400</v>
      </c>
      <c r="B103" s="188" t="s">
        <v>24</v>
      </c>
      <c r="C103" s="196">
        <v>188683100</v>
      </c>
      <c r="D103" s="196">
        <v>195045300</v>
      </c>
      <c r="E103" s="196">
        <v>4400000</v>
      </c>
      <c r="F103" s="271">
        <f t="shared" si="147"/>
        <v>103.37189711214201</v>
      </c>
    </row>
    <row r="104" spans="1:6" s="175" customFormat="1" x14ac:dyDescent="0.4">
      <c r="A104" s="195">
        <v>722500</v>
      </c>
      <c r="B104" s="188" t="s">
        <v>19</v>
      </c>
      <c r="C104" s="196">
        <v>34532200</v>
      </c>
      <c r="D104" s="196">
        <v>33984500</v>
      </c>
      <c r="E104" s="196">
        <v>31792300</v>
      </c>
      <c r="F104" s="271">
        <f t="shared" si="147"/>
        <v>98.413944086968115</v>
      </c>
    </row>
    <row r="105" spans="1:6" s="175" customFormat="1" x14ac:dyDescent="0.4">
      <c r="A105" s="189" t="s">
        <v>561</v>
      </c>
      <c r="B105" s="190" t="s">
        <v>20</v>
      </c>
      <c r="C105" s="184">
        <f t="shared" ref="C105:D105" si="152">SUM(C106)</f>
        <v>36386100</v>
      </c>
      <c r="D105" s="184">
        <f t="shared" si="152"/>
        <v>50428700</v>
      </c>
      <c r="E105" s="184">
        <f t="shared" ref="E105" si="153">SUM(E106)</f>
        <v>60000</v>
      </c>
      <c r="F105" s="267">
        <f t="shared" si="147"/>
        <v>138.59330898337552</v>
      </c>
    </row>
    <row r="106" spans="1:6" s="175" customFormat="1" x14ac:dyDescent="0.4">
      <c r="A106" s="195">
        <v>723100</v>
      </c>
      <c r="B106" s="188" t="s">
        <v>20</v>
      </c>
      <c r="C106" s="196">
        <v>36386100</v>
      </c>
      <c r="D106" s="196">
        <v>50428700</v>
      </c>
      <c r="E106" s="196">
        <v>60000</v>
      </c>
      <c r="F106" s="271">
        <f t="shared" si="147"/>
        <v>138.59330898337552</v>
      </c>
    </row>
    <row r="107" spans="1:6" s="192" customFormat="1" ht="51" x14ac:dyDescent="0.35">
      <c r="A107" s="189">
        <v>728000</v>
      </c>
      <c r="B107" s="190" t="s">
        <v>535</v>
      </c>
      <c r="C107" s="184">
        <f t="shared" ref="C107:D107" si="154">C108+C109</f>
        <v>3848000</v>
      </c>
      <c r="D107" s="184">
        <f t="shared" si="154"/>
        <v>3309700</v>
      </c>
      <c r="E107" s="184">
        <f t="shared" ref="E107" si="155">E108+E109</f>
        <v>371200</v>
      </c>
      <c r="F107" s="267">
        <f t="shared" si="147"/>
        <v>86.010914760914758</v>
      </c>
    </row>
    <row r="108" spans="1:6" s="175" customFormat="1" ht="52.5" x14ac:dyDescent="0.4">
      <c r="A108" s="195">
        <v>728100</v>
      </c>
      <c r="B108" s="188" t="s">
        <v>21</v>
      </c>
      <c r="C108" s="196">
        <v>3848000</v>
      </c>
      <c r="D108" s="196">
        <v>3309700</v>
      </c>
      <c r="E108" s="196">
        <v>0</v>
      </c>
      <c r="F108" s="271">
        <f t="shared" si="147"/>
        <v>86.010914760914758</v>
      </c>
    </row>
    <row r="109" spans="1:6" s="175" customFormat="1" ht="52.5" x14ac:dyDescent="0.4">
      <c r="A109" s="195">
        <v>728200</v>
      </c>
      <c r="B109" s="188" t="s">
        <v>793</v>
      </c>
      <c r="C109" s="196">
        <v>0</v>
      </c>
      <c r="D109" s="196">
        <v>0</v>
      </c>
      <c r="E109" s="196">
        <v>371200</v>
      </c>
      <c r="F109" s="271">
        <v>0</v>
      </c>
    </row>
    <row r="110" spans="1:6" s="198" customFormat="1" x14ac:dyDescent="0.2">
      <c r="A110" s="197">
        <v>729000</v>
      </c>
      <c r="B110" s="190" t="s">
        <v>22</v>
      </c>
      <c r="C110" s="184">
        <f t="shared" ref="C110:D110" si="156">SUM(C111)</f>
        <v>3513900</v>
      </c>
      <c r="D110" s="184">
        <f t="shared" si="156"/>
        <v>4486800</v>
      </c>
      <c r="E110" s="184">
        <f t="shared" ref="E110" si="157">SUM(E111)</f>
        <v>162000</v>
      </c>
      <c r="F110" s="267">
        <f>D110/C110*100</f>
        <v>127.68718517886109</v>
      </c>
    </row>
    <row r="111" spans="1:6" s="175" customFormat="1" x14ac:dyDescent="0.4">
      <c r="A111" s="195">
        <v>729100</v>
      </c>
      <c r="B111" s="188" t="s">
        <v>22</v>
      </c>
      <c r="C111" s="196">
        <v>3513900</v>
      </c>
      <c r="D111" s="196">
        <v>4486800</v>
      </c>
      <c r="E111" s="196">
        <v>162000</v>
      </c>
      <c r="F111" s="271">
        <f>D111/C111*100</f>
        <v>127.68718517886109</v>
      </c>
    </row>
    <row r="112" spans="1:6" s="172" customFormat="1" ht="25.5" x14ac:dyDescent="0.35">
      <c r="A112" s="193">
        <v>730000</v>
      </c>
      <c r="B112" s="182" t="s">
        <v>775</v>
      </c>
      <c r="C112" s="178">
        <f t="shared" ref="C112:D112" si="158">C113</f>
        <v>0</v>
      </c>
      <c r="D112" s="178">
        <f t="shared" si="158"/>
        <v>0</v>
      </c>
      <c r="E112" s="178">
        <f t="shared" ref="E112" si="159">E113</f>
        <v>0</v>
      </c>
      <c r="F112" s="266">
        <v>0</v>
      </c>
    </row>
    <row r="113" spans="1:6" s="192" customFormat="1" ht="25.5" x14ac:dyDescent="0.35">
      <c r="A113" s="199">
        <v>731000</v>
      </c>
      <c r="B113" s="190" t="s">
        <v>119</v>
      </c>
      <c r="C113" s="184">
        <f t="shared" ref="C113:D113" si="160">C114+C115</f>
        <v>0</v>
      </c>
      <c r="D113" s="184">
        <f t="shared" si="160"/>
        <v>0</v>
      </c>
      <c r="E113" s="184">
        <f t="shared" ref="E113" si="161">E114+E115</f>
        <v>0</v>
      </c>
      <c r="F113" s="267">
        <v>0</v>
      </c>
    </row>
    <row r="114" spans="1:6" s="175" customFormat="1" x14ac:dyDescent="0.4">
      <c r="A114" s="195">
        <v>731100</v>
      </c>
      <c r="B114" s="188" t="s">
        <v>773</v>
      </c>
      <c r="C114" s="196">
        <v>0</v>
      </c>
      <c r="D114" s="196">
        <v>0</v>
      </c>
      <c r="E114" s="196">
        <v>0</v>
      </c>
      <c r="F114" s="271">
        <v>0</v>
      </c>
    </row>
    <row r="115" spans="1:6" s="175" customFormat="1" x14ac:dyDescent="0.4">
      <c r="A115" s="195">
        <v>731200</v>
      </c>
      <c r="B115" s="188" t="s">
        <v>774</v>
      </c>
      <c r="C115" s="196">
        <v>0</v>
      </c>
      <c r="D115" s="196">
        <v>0</v>
      </c>
      <c r="E115" s="196">
        <v>0</v>
      </c>
      <c r="F115" s="271">
        <v>0</v>
      </c>
    </row>
    <row r="116" spans="1:6" s="175" customFormat="1" ht="26.25" customHeight="1" x14ac:dyDescent="0.4">
      <c r="A116" s="193">
        <v>780000</v>
      </c>
      <c r="B116" s="182" t="s">
        <v>562</v>
      </c>
      <c r="C116" s="178">
        <f t="shared" ref="C116:D116" si="162">C117+C123</f>
        <v>300000</v>
      </c>
      <c r="D116" s="178">
        <f t="shared" si="162"/>
        <v>300000</v>
      </c>
      <c r="E116" s="178">
        <f t="shared" ref="E116" si="163">E117+E123</f>
        <v>4148900</v>
      </c>
      <c r="F116" s="266">
        <f>D116/C116*100</f>
        <v>100</v>
      </c>
    </row>
    <row r="117" spans="1:6" s="192" customFormat="1" ht="25.5" x14ac:dyDescent="0.35">
      <c r="A117" s="189">
        <v>787000</v>
      </c>
      <c r="B117" s="190" t="s">
        <v>25</v>
      </c>
      <c r="C117" s="184">
        <f t="shared" ref="C117:D117" si="164">SUM(C118:C122)</f>
        <v>200000</v>
      </c>
      <c r="D117" s="184">
        <f t="shared" si="164"/>
        <v>200000</v>
      </c>
      <c r="E117" s="184">
        <f t="shared" ref="E117" si="165">SUM(E118:E122)</f>
        <v>162000</v>
      </c>
      <c r="F117" s="267">
        <f>D117/C117*100</f>
        <v>100</v>
      </c>
    </row>
    <row r="118" spans="1:6" s="175" customFormat="1" x14ac:dyDescent="0.4">
      <c r="A118" s="195">
        <v>787100</v>
      </c>
      <c r="B118" s="188" t="s">
        <v>26</v>
      </c>
      <c r="C118" s="196">
        <v>0</v>
      </c>
      <c r="D118" s="196">
        <v>0</v>
      </c>
      <c r="E118" s="196">
        <v>0</v>
      </c>
      <c r="F118" s="271">
        <v>0</v>
      </c>
    </row>
    <row r="119" spans="1:6" s="175" customFormat="1" x14ac:dyDescent="0.4">
      <c r="A119" s="185">
        <v>787200</v>
      </c>
      <c r="B119" s="188" t="s">
        <v>27</v>
      </c>
      <c r="C119" s="196">
        <v>0</v>
      </c>
      <c r="D119" s="196">
        <v>0</v>
      </c>
      <c r="E119" s="196">
        <v>0</v>
      </c>
      <c r="F119" s="271">
        <v>0</v>
      </c>
    </row>
    <row r="120" spans="1:6" s="175" customFormat="1" x14ac:dyDescent="0.4">
      <c r="A120" s="195">
        <v>787300</v>
      </c>
      <c r="B120" s="188" t="s">
        <v>28</v>
      </c>
      <c r="C120" s="196">
        <v>200000</v>
      </c>
      <c r="D120" s="196">
        <v>200000</v>
      </c>
      <c r="E120" s="196">
        <v>96000</v>
      </c>
      <c r="F120" s="271">
        <f>D120/C120*100</f>
        <v>100</v>
      </c>
    </row>
    <row r="121" spans="1:6" s="175" customFormat="1" x14ac:dyDescent="0.4">
      <c r="A121" s="195">
        <v>787400</v>
      </c>
      <c r="B121" s="188" t="s">
        <v>29</v>
      </c>
      <c r="C121" s="196">
        <v>0</v>
      </c>
      <c r="D121" s="196">
        <v>0</v>
      </c>
      <c r="E121" s="196">
        <v>0</v>
      </c>
      <c r="F121" s="271">
        <v>0</v>
      </c>
    </row>
    <row r="122" spans="1:6" s="175" customFormat="1" x14ac:dyDescent="0.4">
      <c r="A122" s="195">
        <v>787900</v>
      </c>
      <c r="B122" s="188" t="s">
        <v>30</v>
      </c>
      <c r="C122" s="196">
        <v>0</v>
      </c>
      <c r="D122" s="196">
        <v>0</v>
      </c>
      <c r="E122" s="196">
        <v>66000</v>
      </c>
      <c r="F122" s="271">
        <v>0</v>
      </c>
    </row>
    <row r="123" spans="1:6" s="175" customFormat="1" x14ac:dyDescent="0.4">
      <c r="A123" s="189">
        <v>788000</v>
      </c>
      <c r="B123" s="190" t="s">
        <v>31</v>
      </c>
      <c r="C123" s="178">
        <f t="shared" ref="C123:D123" si="166">C124</f>
        <v>100000</v>
      </c>
      <c r="D123" s="178">
        <f t="shared" si="166"/>
        <v>100000</v>
      </c>
      <c r="E123" s="178">
        <f t="shared" ref="E123" si="167">E124</f>
        <v>3986900</v>
      </c>
      <c r="F123" s="266">
        <f>D123/C123*100</f>
        <v>100</v>
      </c>
    </row>
    <row r="124" spans="1:6" s="175" customFormat="1" x14ac:dyDescent="0.4">
      <c r="A124" s="195">
        <v>788100</v>
      </c>
      <c r="B124" s="188" t="s">
        <v>31</v>
      </c>
      <c r="C124" s="196">
        <v>100000</v>
      </c>
      <c r="D124" s="196">
        <v>100000</v>
      </c>
      <c r="E124" s="196">
        <v>3986900</v>
      </c>
      <c r="F124" s="271">
        <f>D124/C124*100</f>
        <v>100</v>
      </c>
    </row>
    <row r="125" spans="1:6" s="175" customFormat="1" x14ac:dyDescent="0.4">
      <c r="A125" s="189"/>
      <c r="B125" s="188"/>
      <c r="C125" s="191"/>
      <c r="D125" s="191"/>
      <c r="E125" s="191"/>
      <c r="F125" s="269"/>
    </row>
    <row r="126" spans="1:6" s="175" customFormat="1" x14ac:dyDescent="0.4">
      <c r="A126" s="193" t="s">
        <v>32</v>
      </c>
      <c r="B126" s="188"/>
      <c r="C126" s="194">
        <f t="shared" ref="C126:D126" si="168">C127+C136</f>
        <v>0</v>
      </c>
      <c r="D126" s="194">
        <f t="shared" si="168"/>
        <v>771000</v>
      </c>
      <c r="E126" s="194">
        <f t="shared" ref="E126" si="169">E127+E136</f>
        <v>6463900</v>
      </c>
      <c r="F126" s="270">
        <v>0</v>
      </c>
    </row>
    <row r="127" spans="1:6" s="175" customFormat="1" x14ac:dyDescent="0.4">
      <c r="A127" s="193">
        <v>810000</v>
      </c>
      <c r="B127" s="177" t="s">
        <v>563</v>
      </c>
      <c r="C127" s="194">
        <f t="shared" ref="C127:D127" si="170">C128+C132+C134</f>
        <v>0</v>
      </c>
      <c r="D127" s="194">
        <f t="shared" si="170"/>
        <v>651900</v>
      </c>
      <c r="E127" s="194">
        <f t="shared" ref="E127" si="171">E128+E132+E134</f>
        <v>5718200</v>
      </c>
      <c r="F127" s="270">
        <v>0</v>
      </c>
    </row>
    <row r="128" spans="1:6" s="175" customFormat="1" x14ac:dyDescent="0.4">
      <c r="A128" s="189">
        <v>811000</v>
      </c>
      <c r="B128" s="190" t="s">
        <v>33</v>
      </c>
      <c r="C128" s="191">
        <f t="shared" ref="C128:D128" si="172">SUM(C129:C131)</f>
        <v>0</v>
      </c>
      <c r="D128" s="191">
        <f t="shared" si="172"/>
        <v>46900</v>
      </c>
      <c r="E128" s="191">
        <f t="shared" ref="E128" si="173">SUM(E129:E131)</f>
        <v>277600</v>
      </c>
      <c r="F128" s="269">
        <v>0</v>
      </c>
    </row>
    <row r="129" spans="1:6" s="175" customFormat="1" x14ac:dyDescent="0.4">
      <c r="A129" s="185">
        <v>811100</v>
      </c>
      <c r="B129" s="188" t="s">
        <v>34</v>
      </c>
      <c r="C129" s="187">
        <v>0</v>
      </c>
      <c r="D129" s="187">
        <v>0</v>
      </c>
      <c r="E129" s="187">
        <v>0</v>
      </c>
      <c r="F129" s="268">
        <v>0</v>
      </c>
    </row>
    <row r="130" spans="1:6" s="175" customFormat="1" x14ac:dyDescent="0.4">
      <c r="A130" s="185">
        <v>811200</v>
      </c>
      <c r="B130" s="188" t="s">
        <v>35</v>
      </c>
      <c r="C130" s="187">
        <v>0</v>
      </c>
      <c r="D130" s="187">
        <v>46900</v>
      </c>
      <c r="E130" s="187">
        <v>241600</v>
      </c>
      <c r="F130" s="268">
        <v>0</v>
      </c>
    </row>
    <row r="131" spans="1:6" s="175" customFormat="1" x14ac:dyDescent="0.4">
      <c r="A131" s="185">
        <v>811400</v>
      </c>
      <c r="B131" s="188" t="s">
        <v>843</v>
      </c>
      <c r="C131" s="187">
        <v>0</v>
      </c>
      <c r="D131" s="187">
        <v>0</v>
      </c>
      <c r="E131" s="187">
        <v>36000</v>
      </c>
      <c r="F131" s="268">
        <v>0</v>
      </c>
    </row>
    <row r="132" spans="1:6" s="192" customFormat="1" ht="25.5" x14ac:dyDescent="0.35">
      <c r="A132" s="189">
        <v>813000</v>
      </c>
      <c r="B132" s="190" t="s">
        <v>778</v>
      </c>
      <c r="C132" s="191">
        <f t="shared" ref="C132:D132" si="174">C133</f>
        <v>0</v>
      </c>
      <c r="D132" s="191">
        <f t="shared" si="174"/>
        <v>42400</v>
      </c>
      <c r="E132" s="191">
        <f t="shared" ref="E132" si="175">E133</f>
        <v>0</v>
      </c>
      <c r="F132" s="269">
        <v>0</v>
      </c>
    </row>
    <row r="133" spans="1:6" s="175" customFormat="1" x14ac:dyDescent="0.4">
      <c r="A133" s="185">
        <v>813100</v>
      </c>
      <c r="B133" s="188" t="s">
        <v>776</v>
      </c>
      <c r="C133" s="187">
        <v>0</v>
      </c>
      <c r="D133" s="187">
        <v>42400</v>
      </c>
      <c r="E133" s="187">
        <v>0</v>
      </c>
      <c r="F133" s="268">
        <v>0</v>
      </c>
    </row>
    <row r="134" spans="1:6" s="192" customFormat="1" ht="51" x14ac:dyDescent="0.35">
      <c r="A134" s="189">
        <v>816000</v>
      </c>
      <c r="B134" s="190" t="s">
        <v>777</v>
      </c>
      <c r="C134" s="191">
        <f t="shared" ref="C134:D134" si="176">C135</f>
        <v>0</v>
      </c>
      <c r="D134" s="191">
        <f t="shared" si="176"/>
        <v>562600</v>
      </c>
      <c r="E134" s="191">
        <f t="shared" ref="E134" si="177">E135</f>
        <v>5440600</v>
      </c>
      <c r="F134" s="269">
        <v>0</v>
      </c>
    </row>
    <row r="135" spans="1:6" s="175" customFormat="1" ht="26.25" customHeight="1" x14ac:dyDescent="0.4">
      <c r="A135" s="185">
        <v>816100</v>
      </c>
      <c r="B135" s="188" t="s">
        <v>777</v>
      </c>
      <c r="C135" s="187">
        <v>0</v>
      </c>
      <c r="D135" s="187">
        <v>562600</v>
      </c>
      <c r="E135" s="187">
        <v>5440600</v>
      </c>
      <c r="F135" s="268">
        <v>0</v>
      </c>
    </row>
    <row r="136" spans="1:6" s="192" customFormat="1" ht="54" customHeight="1" x14ac:dyDescent="0.35">
      <c r="A136" s="189">
        <v>880000</v>
      </c>
      <c r="B136" s="190" t="s">
        <v>785</v>
      </c>
      <c r="C136" s="191">
        <f t="shared" ref="C136:D136" si="178">C137</f>
        <v>0</v>
      </c>
      <c r="D136" s="191">
        <f t="shared" si="178"/>
        <v>119100</v>
      </c>
      <c r="E136" s="191">
        <f t="shared" ref="E136" si="179">E137</f>
        <v>745700</v>
      </c>
      <c r="F136" s="269">
        <v>0</v>
      </c>
    </row>
    <row r="137" spans="1:6" s="192" customFormat="1" ht="51" x14ac:dyDescent="0.35">
      <c r="A137" s="189">
        <v>881000</v>
      </c>
      <c r="B137" s="190" t="s">
        <v>783</v>
      </c>
      <c r="C137" s="191">
        <f t="shared" ref="C137:D137" si="180">C138+C139</f>
        <v>0</v>
      </c>
      <c r="D137" s="191">
        <f t="shared" si="180"/>
        <v>119100</v>
      </c>
      <c r="E137" s="191">
        <f t="shared" ref="E137" si="181">E138+E139</f>
        <v>745700</v>
      </c>
      <c r="F137" s="269">
        <v>0</v>
      </c>
    </row>
    <row r="138" spans="1:6" s="175" customFormat="1" ht="26.25" customHeight="1" x14ac:dyDescent="0.4">
      <c r="A138" s="185">
        <v>881100</v>
      </c>
      <c r="B138" s="188" t="s">
        <v>786</v>
      </c>
      <c r="C138" s="187">
        <v>0</v>
      </c>
      <c r="D138" s="187">
        <v>9100</v>
      </c>
      <c r="E138" s="187">
        <v>0</v>
      </c>
      <c r="F138" s="268">
        <v>0</v>
      </c>
    </row>
    <row r="139" spans="1:6" s="175" customFormat="1" ht="52.5" x14ac:dyDescent="0.4">
      <c r="A139" s="185">
        <v>881200</v>
      </c>
      <c r="B139" s="188" t="s">
        <v>787</v>
      </c>
      <c r="C139" s="187">
        <v>0</v>
      </c>
      <c r="D139" s="187">
        <v>110000</v>
      </c>
      <c r="E139" s="187">
        <v>745700</v>
      </c>
      <c r="F139" s="268">
        <v>0</v>
      </c>
    </row>
    <row r="140" spans="1:6" s="200" customFormat="1" ht="61.5" customHeight="1" x14ac:dyDescent="0.35">
      <c r="A140" s="164"/>
      <c r="B140" s="165" t="s">
        <v>564</v>
      </c>
      <c r="C140" s="166">
        <f t="shared" ref="C140:D140" si="182">C77+C126</f>
        <v>5086072500</v>
      </c>
      <c r="D140" s="166">
        <f t="shared" si="182"/>
        <v>5409136700</v>
      </c>
      <c r="E140" s="166">
        <f t="shared" ref="E140" si="183">E77+E126</f>
        <v>210101300</v>
      </c>
      <c r="F140" s="264">
        <f>D140/C140*100</f>
        <v>106.35193855376619</v>
      </c>
    </row>
    <row r="141" spans="1:6" s="204" customFormat="1" ht="58.5" customHeight="1" x14ac:dyDescent="0.2">
      <c r="A141" s="290" t="s">
        <v>1031</v>
      </c>
      <c r="B141" s="290"/>
      <c r="C141" s="290"/>
      <c r="D141" s="290"/>
      <c r="E141" s="290"/>
      <c r="F141" s="290"/>
    </row>
    <row r="142" spans="1:6" s="204" customFormat="1" x14ac:dyDescent="0.2">
      <c r="A142" s="201"/>
      <c r="B142" s="202"/>
      <c r="C142" s="203"/>
      <c r="D142" s="203"/>
      <c r="E142" s="203"/>
      <c r="F142" s="263"/>
    </row>
    <row r="143" spans="1:6" ht="127.5" x14ac:dyDescent="0.2">
      <c r="A143" s="179" t="s">
        <v>43</v>
      </c>
      <c r="B143" s="179" t="s">
        <v>1</v>
      </c>
      <c r="C143" s="157" t="s">
        <v>1028</v>
      </c>
      <c r="D143" s="157" t="s">
        <v>1034</v>
      </c>
      <c r="E143" s="157" t="s">
        <v>1035</v>
      </c>
      <c r="F143" s="157" t="s">
        <v>1029</v>
      </c>
    </row>
    <row r="144" spans="1:6" x14ac:dyDescent="0.2">
      <c r="A144" s="155">
        <v>1</v>
      </c>
      <c r="B144" s="156">
        <v>2</v>
      </c>
      <c r="C144" s="159">
        <v>3</v>
      </c>
      <c r="D144" s="159">
        <v>4</v>
      </c>
      <c r="E144" s="159">
        <v>5</v>
      </c>
      <c r="F144" s="159" t="s">
        <v>1027</v>
      </c>
    </row>
    <row r="145" spans="1:6" s="207" customFormat="1" x14ac:dyDescent="0.2">
      <c r="A145" s="205" t="s">
        <v>565</v>
      </c>
      <c r="B145" s="206"/>
      <c r="C145" s="203">
        <f t="shared" ref="C145:D145" si="184">C146+C186+C194</f>
        <v>5017782900.3904266</v>
      </c>
      <c r="D145" s="203">
        <f t="shared" si="184"/>
        <v>5300519799.9988604</v>
      </c>
      <c r="E145" s="203">
        <f t="shared" ref="E145" si="185">E146+E186+E194</f>
        <v>200736900</v>
      </c>
      <c r="F145" s="263">
        <f t="shared" ref="F145:F179" si="186">D145/C145*100</f>
        <v>105.63469773844609</v>
      </c>
    </row>
    <row r="146" spans="1:6" s="207" customFormat="1" x14ac:dyDescent="0.2">
      <c r="A146" s="208">
        <v>410000</v>
      </c>
      <c r="B146" s="206" t="s">
        <v>44</v>
      </c>
      <c r="C146" s="203">
        <f t="shared" ref="C146:D146" si="187">C147+C152+C162+C169+C171+C174+C177+C179+C184</f>
        <v>4543337900.3961115</v>
      </c>
      <c r="D146" s="203">
        <f t="shared" si="187"/>
        <v>4752632899.9988604</v>
      </c>
      <c r="E146" s="203">
        <f t="shared" ref="E146" si="188">E147+E152+E162+E169+E171+E174+E177+E179+E184</f>
        <v>200547400</v>
      </c>
      <c r="F146" s="263">
        <f t="shared" si="186"/>
        <v>104.60663512578499</v>
      </c>
    </row>
    <row r="147" spans="1:6" s="207" customFormat="1" x14ac:dyDescent="0.2">
      <c r="A147" s="209">
        <v>411000</v>
      </c>
      <c r="B147" s="210" t="s">
        <v>45</v>
      </c>
      <c r="C147" s="211">
        <f t="shared" ref="C147:D147" si="189">SUM(C148:C151)</f>
        <v>1197396099.9961112</v>
      </c>
      <c r="D147" s="211">
        <f t="shared" si="189"/>
        <v>1321226800</v>
      </c>
      <c r="E147" s="211">
        <f t="shared" ref="E147" si="190">SUM(E148:E151)</f>
        <v>10767500</v>
      </c>
      <c r="F147" s="263">
        <f t="shared" si="186"/>
        <v>110.34166555280169</v>
      </c>
    </row>
    <row r="148" spans="1:6" s="207" customFormat="1" x14ac:dyDescent="0.2">
      <c r="A148" s="212">
        <v>411100</v>
      </c>
      <c r="B148" s="213" t="s">
        <v>46</v>
      </c>
      <c r="C148" s="214">
        <v>1126484200</v>
      </c>
      <c r="D148" s="214">
        <v>1239709200</v>
      </c>
      <c r="E148" s="214">
        <v>6301900</v>
      </c>
      <c r="F148" s="262">
        <f t="shared" si="186"/>
        <v>110.05118402903476</v>
      </c>
    </row>
    <row r="149" spans="1:6" s="207" customFormat="1" ht="52.5" x14ac:dyDescent="0.2">
      <c r="A149" s="212">
        <v>411200</v>
      </c>
      <c r="B149" s="213" t="s">
        <v>47</v>
      </c>
      <c r="C149" s="214">
        <v>36497400</v>
      </c>
      <c r="D149" s="214">
        <v>38388000</v>
      </c>
      <c r="E149" s="214">
        <v>3775100</v>
      </c>
      <c r="F149" s="262">
        <f t="shared" si="186"/>
        <v>105.18009502046721</v>
      </c>
    </row>
    <row r="150" spans="1:6" s="207" customFormat="1" ht="52.5" x14ac:dyDescent="0.2">
      <c r="A150" s="212">
        <v>411300</v>
      </c>
      <c r="B150" s="213" t="s">
        <v>48</v>
      </c>
      <c r="C150" s="214">
        <v>23205499.999999996</v>
      </c>
      <c r="D150" s="214">
        <v>30230099.999999996</v>
      </c>
      <c r="E150" s="214">
        <v>113500</v>
      </c>
      <c r="F150" s="262">
        <f t="shared" si="186"/>
        <v>130.27127189674863</v>
      </c>
    </row>
    <row r="151" spans="1:6" s="207" customFormat="1" x14ac:dyDescent="0.2">
      <c r="A151" s="212">
        <v>411400</v>
      </c>
      <c r="B151" s="213" t="s">
        <v>49</v>
      </c>
      <c r="C151" s="214">
        <v>11208999.99611111</v>
      </c>
      <c r="D151" s="214">
        <v>12899500</v>
      </c>
      <c r="E151" s="214">
        <v>577000</v>
      </c>
      <c r="F151" s="262">
        <f t="shared" si="186"/>
        <v>115.08163087229369</v>
      </c>
    </row>
    <row r="152" spans="1:6" s="207" customFormat="1" x14ac:dyDescent="0.2">
      <c r="A152" s="209">
        <v>412000</v>
      </c>
      <c r="B152" s="215" t="s">
        <v>50</v>
      </c>
      <c r="C152" s="211">
        <f t="shared" ref="C152:D152" si="191">SUM(C153:C161)</f>
        <v>232311400</v>
      </c>
      <c r="D152" s="211">
        <f t="shared" si="191"/>
        <v>249286300.25999999</v>
      </c>
      <c r="E152" s="211">
        <f t="shared" ref="E152" si="192">SUM(E153:E161)</f>
        <v>27294000</v>
      </c>
      <c r="F152" s="263">
        <f t="shared" si="186"/>
        <v>107.30695964984929</v>
      </c>
    </row>
    <row r="153" spans="1:6" s="207" customFormat="1" x14ac:dyDescent="0.2">
      <c r="A153" s="212">
        <v>412100</v>
      </c>
      <c r="B153" s="213" t="s">
        <v>51</v>
      </c>
      <c r="C153" s="214">
        <v>2575500</v>
      </c>
      <c r="D153" s="214">
        <v>2911500</v>
      </c>
      <c r="E153" s="214">
        <v>354400</v>
      </c>
      <c r="F153" s="262">
        <f t="shared" si="186"/>
        <v>113.04601048340129</v>
      </c>
    </row>
    <row r="154" spans="1:6" s="207" customFormat="1" ht="52.5" x14ac:dyDescent="0.2">
      <c r="A154" s="212">
        <v>412200</v>
      </c>
      <c r="B154" s="213" t="s">
        <v>52</v>
      </c>
      <c r="C154" s="214">
        <v>38889000</v>
      </c>
      <c r="D154" s="214">
        <v>39336300</v>
      </c>
      <c r="E154" s="214">
        <v>5198400</v>
      </c>
      <c r="F154" s="262">
        <f t="shared" si="186"/>
        <v>101.15019671372367</v>
      </c>
    </row>
    <row r="155" spans="1:6" s="207" customFormat="1" x14ac:dyDescent="0.2">
      <c r="A155" s="212">
        <v>412300</v>
      </c>
      <c r="B155" s="213" t="s">
        <v>53</v>
      </c>
      <c r="C155" s="214">
        <v>13367300</v>
      </c>
      <c r="D155" s="214">
        <v>13603600</v>
      </c>
      <c r="E155" s="214">
        <v>1199200</v>
      </c>
      <c r="F155" s="262">
        <f t="shared" si="186"/>
        <v>101.76774666536997</v>
      </c>
    </row>
    <row r="156" spans="1:6" s="207" customFormat="1" x14ac:dyDescent="0.2">
      <c r="A156" s="212">
        <v>412400</v>
      </c>
      <c r="B156" s="213" t="s">
        <v>55</v>
      </c>
      <c r="C156" s="214">
        <v>6664700</v>
      </c>
      <c r="D156" s="214">
        <v>6754300</v>
      </c>
      <c r="E156" s="214">
        <v>1811900</v>
      </c>
      <c r="F156" s="262">
        <f t="shared" si="186"/>
        <v>101.34439659699612</v>
      </c>
    </row>
    <row r="157" spans="1:6" s="207" customFormat="1" x14ac:dyDescent="0.2">
      <c r="A157" s="212">
        <v>412500</v>
      </c>
      <c r="B157" s="213" t="s">
        <v>57</v>
      </c>
      <c r="C157" s="214">
        <v>9315200</v>
      </c>
      <c r="D157" s="214">
        <v>9634500</v>
      </c>
      <c r="E157" s="214">
        <v>2154100</v>
      </c>
      <c r="F157" s="262">
        <f t="shared" si="186"/>
        <v>103.42773102026794</v>
      </c>
    </row>
    <row r="158" spans="1:6" s="207" customFormat="1" x14ac:dyDescent="0.2">
      <c r="A158" s="212">
        <v>412600</v>
      </c>
      <c r="B158" s="213" t="s">
        <v>58</v>
      </c>
      <c r="C158" s="214">
        <v>10899900</v>
      </c>
      <c r="D158" s="214">
        <v>11118900</v>
      </c>
      <c r="E158" s="214">
        <v>1778900</v>
      </c>
      <c r="F158" s="262">
        <f t="shared" si="186"/>
        <v>102.00919274488757</v>
      </c>
    </row>
    <row r="159" spans="1:6" s="207" customFormat="1" x14ac:dyDescent="0.2">
      <c r="A159" s="212">
        <v>412700</v>
      </c>
      <c r="B159" s="213" t="s">
        <v>60</v>
      </c>
      <c r="C159" s="214">
        <v>49034900</v>
      </c>
      <c r="D159" s="214">
        <v>66879500.259999998</v>
      </c>
      <c r="E159" s="214">
        <v>2940800</v>
      </c>
      <c r="F159" s="262">
        <f t="shared" si="186"/>
        <v>136.39163179694464</v>
      </c>
    </row>
    <row r="160" spans="1:6" s="207" customFormat="1" ht="26.25" customHeight="1" x14ac:dyDescent="0.2">
      <c r="A160" s="212">
        <v>412800</v>
      </c>
      <c r="B160" s="213" t="s">
        <v>73</v>
      </c>
      <c r="C160" s="214">
        <v>35200</v>
      </c>
      <c r="D160" s="214">
        <v>55200.000000000044</v>
      </c>
      <c r="E160" s="214">
        <v>37000</v>
      </c>
      <c r="F160" s="262">
        <f t="shared" si="186"/>
        <v>156.81818181818196</v>
      </c>
    </row>
    <row r="161" spans="1:6" s="207" customFormat="1" x14ac:dyDescent="0.2">
      <c r="A161" s="212">
        <v>412900</v>
      </c>
      <c r="B161" s="213" t="s">
        <v>566</v>
      </c>
      <c r="C161" s="214">
        <v>101529700</v>
      </c>
      <c r="D161" s="214">
        <v>98992500</v>
      </c>
      <c r="E161" s="214">
        <v>11819300</v>
      </c>
      <c r="F161" s="262">
        <f t="shared" si="186"/>
        <v>97.501026793145257</v>
      </c>
    </row>
    <row r="162" spans="1:6" s="216" customFormat="1" ht="25.5" x14ac:dyDescent="0.2">
      <c r="A162" s="209">
        <v>413000</v>
      </c>
      <c r="B162" s="215" t="s">
        <v>96</v>
      </c>
      <c r="C162" s="211">
        <f t="shared" ref="C162:D162" si="193">SUM(C163:C168)</f>
        <v>245857800</v>
      </c>
      <c r="D162" s="211">
        <f t="shared" si="193"/>
        <v>259035700</v>
      </c>
      <c r="E162" s="211">
        <f t="shared" ref="E162" si="194">SUM(E163:E168)</f>
        <v>67100</v>
      </c>
      <c r="F162" s="263">
        <f t="shared" si="186"/>
        <v>105.35996824180482</v>
      </c>
    </row>
    <row r="163" spans="1:6" s="204" customFormat="1" x14ac:dyDescent="0.2">
      <c r="A163" s="217">
        <v>413100</v>
      </c>
      <c r="B163" s="213" t="s">
        <v>567</v>
      </c>
      <c r="C163" s="214">
        <v>116904600</v>
      </c>
      <c r="D163" s="214">
        <v>115397500</v>
      </c>
      <c r="E163" s="214">
        <v>0</v>
      </c>
      <c r="F163" s="262">
        <f t="shared" si="186"/>
        <v>98.71082917182045</v>
      </c>
    </row>
    <row r="164" spans="1:6" s="216" customFormat="1" x14ac:dyDescent="0.2">
      <c r="A164" s="217">
        <v>413300</v>
      </c>
      <c r="B164" s="213" t="s">
        <v>527</v>
      </c>
      <c r="C164" s="214">
        <v>1642500</v>
      </c>
      <c r="D164" s="214">
        <v>1642500</v>
      </c>
      <c r="E164" s="214">
        <v>500</v>
      </c>
      <c r="F164" s="262">
        <f t="shared" si="186"/>
        <v>100</v>
      </c>
    </row>
    <row r="165" spans="1:6" s="204" customFormat="1" x14ac:dyDescent="0.2">
      <c r="A165" s="217">
        <v>413400</v>
      </c>
      <c r="B165" s="213" t="s">
        <v>103</v>
      </c>
      <c r="C165" s="214">
        <v>113577400</v>
      </c>
      <c r="D165" s="214">
        <v>127775000</v>
      </c>
      <c r="E165" s="214">
        <v>0</v>
      </c>
      <c r="F165" s="262">
        <f t="shared" si="186"/>
        <v>112.50037419416185</v>
      </c>
    </row>
    <row r="166" spans="1:6" s="204" customFormat="1" x14ac:dyDescent="0.2">
      <c r="A166" s="217">
        <v>413700</v>
      </c>
      <c r="B166" s="213" t="s">
        <v>104</v>
      </c>
      <c r="C166" s="214">
        <v>13648000</v>
      </c>
      <c r="D166" s="214">
        <v>12316900</v>
      </c>
      <c r="E166" s="214">
        <v>0</v>
      </c>
      <c r="F166" s="262">
        <f t="shared" si="186"/>
        <v>90.246922626025793</v>
      </c>
    </row>
    <row r="167" spans="1:6" s="204" customFormat="1" ht="52.5" x14ac:dyDescent="0.2">
      <c r="A167" s="217">
        <v>413800</v>
      </c>
      <c r="B167" s="213" t="s">
        <v>105</v>
      </c>
      <c r="C167" s="214">
        <v>30000</v>
      </c>
      <c r="D167" s="214">
        <v>1845000</v>
      </c>
      <c r="E167" s="214">
        <v>300</v>
      </c>
      <c r="F167" s="262"/>
    </row>
    <row r="168" spans="1:6" s="204" customFormat="1" x14ac:dyDescent="0.2">
      <c r="A168" s="217">
        <v>413900</v>
      </c>
      <c r="B168" s="213" t="s">
        <v>106</v>
      </c>
      <c r="C168" s="214">
        <v>55300</v>
      </c>
      <c r="D168" s="214">
        <v>58800</v>
      </c>
      <c r="E168" s="214">
        <v>66300</v>
      </c>
      <c r="F168" s="262">
        <f t="shared" si="186"/>
        <v>106.32911392405062</v>
      </c>
    </row>
    <row r="169" spans="1:6" s="204" customFormat="1" x14ac:dyDescent="0.2">
      <c r="A169" s="209">
        <v>414000</v>
      </c>
      <c r="B169" s="215" t="s">
        <v>107</v>
      </c>
      <c r="C169" s="211">
        <f t="shared" ref="C169:E169" si="195">SUM(C170)</f>
        <v>232315000</v>
      </c>
      <c r="D169" s="211">
        <f t="shared" si="195"/>
        <v>242852700</v>
      </c>
      <c r="E169" s="211">
        <f t="shared" si="195"/>
        <v>0</v>
      </c>
      <c r="F169" s="263">
        <f t="shared" si="186"/>
        <v>104.53595333921615</v>
      </c>
    </row>
    <row r="170" spans="1:6" s="204" customFormat="1" x14ac:dyDescent="0.2">
      <c r="A170" s="212">
        <v>414100</v>
      </c>
      <c r="B170" s="213" t="s">
        <v>107</v>
      </c>
      <c r="C170" s="214">
        <v>232315000</v>
      </c>
      <c r="D170" s="214">
        <v>242852700</v>
      </c>
      <c r="E170" s="214">
        <v>0</v>
      </c>
      <c r="F170" s="263">
        <f t="shared" si="186"/>
        <v>104.53595333921615</v>
      </c>
    </row>
    <row r="171" spans="1:6" s="204" customFormat="1" x14ac:dyDescent="0.2">
      <c r="A171" s="209">
        <v>415000</v>
      </c>
      <c r="B171" s="215" t="s">
        <v>119</v>
      </c>
      <c r="C171" s="211">
        <f t="shared" ref="C171:D171" si="196">SUM(C172:C173)</f>
        <v>149101200.40000001</v>
      </c>
      <c r="D171" s="211">
        <f t="shared" si="196"/>
        <v>187760700</v>
      </c>
      <c r="E171" s="211">
        <f t="shared" ref="E171" si="197">SUM(E172:E173)</f>
        <v>162143900</v>
      </c>
      <c r="F171" s="263">
        <f t="shared" si="186"/>
        <v>125.92836241176231</v>
      </c>
    </row>
    <row r="172" spans="1:6" s="204" customFormat="1" x14ac:dyDescent="0.2">
      <c r="A172" s="212">
        <v>415100</v>
      </c>
      <c r="B172" s="213" t="s">
        <v>568</v>
      </c>
      <c r="C172" s="214">
        <v>50000</v>
      </c>
      <c r="D172" s="214">
        <v>70000</v>
      </c>
      <c r="E172" s="214">
        <v>0</v>
      </c>
      <c r="F172" s="262">
        <f t="shared" si="186"/>
        <v>140</v>
      </c>
    </row>
    <row r="173" spans="1:6" s="204" customFormat="1" x14ac:dyDescent="0.2">
      <c r="A173" s="212">
        <v>415200</v>
      </c>
      <c r="B173" s="213" t="s">
        <v>123</v>
      </c>
      <c r="C173" s="214">
        <v>149051200.40000001</v>
      </c>
      <c r="D173" s="214">
        <v>187690700</v>
      </c>
      <c r="E173" s="214">
        <v>162143900</v>
      </c>
      <c r="F173" s="262">
        <f t="shared" si="186"/>
        <v>125.92364200778351</v>
      </c>
    </row>
    <row r="174" spans="1:6" s="204" customFormat="1" x14ac:dyDescent="0.2">
      <c r="A174" s="209">
        <v>416000</v>
      </c>
      <c r="B174" s="215" t="s">
        <v>168</v>
      </c>
      <c r="C174" s="211">
        <f t="shared" ref="C174:D174" si="198">SUM(C175:C176)</f>
        <v>531641800</v>
      </c>
      <c r="D174" s="211">
        <f t="shared" si="198"/>
        <v>537339599.73886037</v>
      </c>
      <c r="E174" s="211">
        <f t="shared" ref="E174" si="199">SUM(E175:E176)</f>
        <v>0</v>
      </c>
      <c r="F174" s="263">
        <f t="shared" si="186"/>
        <v>101.07173659762276</v>
      </c>
    </row>
    <row r="175" spans="1:6" s="204" customFormat="1" x14ac:dyDescent="0.2">
      <c r="A175" s="212">
        <v>416100</v>
      </c>
      <c r="B175" s="213" t="s">
        <v>569</v>
      </c>
      <c r="C175" s="214">
        <v>518791800</v>
      </c>
      <c r="D175" s="214">
        <v>522389599.73886037</v>
      </c>
      <c r="E175" s="214">
        <v>0</v>
      </c>
      <c r="F175" s="262">
        <f t="shared" si="186"/>
        <v>100.69349587616078</v>
      </c>
    </row>
    <row r="176" spans="1:6" s="204" customFormat="1" ht="52.5" x14ac:dyDescent="0.2">
      <c r="A176" s="212">
        <v>416300</v>
      </c>
      <c r="B176" s="213" t="s">
        <v>570</v>
      </c>
      <c r="C176" s="214">
        <v>12850000</v>
      </c>
      <c r="D176" s="214">
        <v>14950000</v>
      </c>
      <c r="E176" s="214">
        <v>0</v>
      </c>
      <c r="F176" s="262">
        <f t="shared" si="186"/>
        <v>116.34241245136188</v>
      </c>
    </row>
    <row r="177" spans="1:6" s="204" customFormat="1" ht="51" x14ac:dyDescent="0.2">
      <c r="A177" s="209">
        <v>417000</v>
      </c>
      <c r="B177" s="215" t="s">
        <v>196</v>
      </c>
      <c r="C177" s="211">
        <f t="shared" ref="C177:E177" si="200">SUM(C178:C178)</f>
        <v>1946000000</v>
      </c>
      <c r="D177" s="211">
        <f t="shared" si="200"/>
        <v>1946000000</v>
      </c>
      <c r="E177" s="211">
        <f t="shared" si="200"/>
        <v>0</v>
      </c>
      <c r="F177" s="263">
        <f t="shared" si="186"/>
        <v>100</v>
      </c>
    </row>
    <row r="178" spans="1:6" s="204" customFormat="1" x14ac:dyDescent="0.2">
      <c r="A178" s="212">
        <v>417100</v>
      </c>
      <c r="B178" s="213" t="s">
        <v>197</v>
      </c>
      <c r="C178" s="214">
        <v>1946000000</v>
      </c>
      <c r="D178" s="214">
        <v>1946000000</v>
      </c>
      <c r="E178" s="214">
        <v>0</v>
      </c>
      <c r="F178" s="262">
        <f t="shared" si="186"/>
        <v>100</v>
      </c>
    </row>
    <row r="179" spans="1:6" s="204" customFormat="1" ht="56.25" customHeight="1" x14ac:dyDescent="0.2">
      <c r="A179" s="218">
        <v>418000</v>
      </c>
      <c r="B179" s="215" t="s">
        <v>198</v>
      </c>
      <c r="C179" s="211">
        <f t="shared" ref="C179:D179" si="201">C183+C181+C182+C180</f>
        <v>254200</v>
      </c>
      <c r="D179" s="211">
        <f t="shared" si="201"/>
        <v>270700</v>
      </c>
      <c r="E179" s="211">
        <f t="shared" ref="E179" si="202">E183+E181+E182</f>
        <v>233900</v>
      </c>
      <c r="F179" s="263">
        <f t="shared" si="186"/>
        <v>106.49095200629426</v>
      </c>
    </row>
    <row r="180" spans="1:6" s="204" customFormat="1" x14ac:dyDescent="0.2">
      <c r="A180" s="169">
        <v>418100</v>
      </c>
      <c r="B180" s="213" t="s">
        <v>852</v>
      </c>
      <c r="C180" s="214">
        <v>0</v>
      </c>
      <c r="D180" s="214">
        <v>0</v>
      </c>
      <c r="E180" s="214">
        <v>0</v>
      </c>
      <c r="F180" s="262">
        <v>0</v>
      </c>
    </row>
    <row r="181" spans="1:6" s="204" customFormat="1" x14ac:dyDescent="0.2">
      <c r="A181" s="169">
        <v>418200</v>
      </c>
      <c r="B181" s="170" t="s">
        <v>199</v>
      </c>
      <c r="C181" s="214">
        <v>41200</v>
      </c>
      <c r="D181" s="214">
        <v>60200</v>
      </c>
      <c r="E181" s="214">
        <v>50900</v>
      </c>
      <c r="F181" s="262">
        <f>D181/C181*100</f>
        <v>146.11650485436894</v>
      </c>
    </row>
    <row r="182" spans="1:6" s="204" customFormat="1" ht="52.5" x14ac:dyDescent="0.2">
      <c r="A182" s="169">
        <v>418300</v>
      </c>
      <c r="B182" s="213" t="s">
        <v>824</v>
      </c>
      <c r="C182" s="214">
        <v>0</v>
      </c>
      <c r="D182" s="214">
        <v>0</v>
      </c>
      <c r="E182" s="214">
        <v>0</v>
      </c>
      <c r="F182" s="262">
        <v>0</v>
      </c>
    </row>
    <row r="183" spans="1:6" s="204" customFormat="1" x14ac:dyDescent="0.2">
      <c r="A183" s="217">
        <v>418400</v>
      </c>
      <c r="B183" s="170" t="s">
        <v>200</v>
      </c>
      <c r="C183" s="214">
        <v>213000</v>
      </c>
      <c r="D183" s="214">
        <v>210500</v>
      </c>
      <c r="E183" s="214">
        <v>183000</v>
      </c>
      <c r="F183" s="262">
        <f t="shared" ref="F183:F190" si="203">D183/C183*100</f>
        <v>98.826291079812208</v>
      </c>
    </row>
    <row r="184" spans="1:6" s="216" customFormat="1" ht="25.5" x14ac:dyDescent="0.2">
      <c r="A184" s="209">
        <v>419000</v>
      </c>
      <c r="B184" s="215" t="s">
        <v>201</v>
      </c>
      <c r="C184" s="211">
        <f t="shared" ref="C184:E184" si="204">C185</f>
        <v>8460400</v>
      </c>
      <c r="D184" s="211">
        <f t="shared" si="204"/>
        <v>8860400</v>
      </c>
      <c r="E184" s="211">
        <f t="shared" si="204"/>
        <v>41000</v>
      </c>
      <c r="F184" s="263">
        <f t="shared" si="203"/>
        <v>104.72790884591745</v>
      </c>
    </row>
    <row r="185" spans="1:6" s="204" customFormat="1" x14ac:dyDescent="0.2">
      <c r="A185" s="212">
        <v>419100</v>
      </c>
      <c r="B185" s="213" t="s">
        <v>201</v>
      </c>
      <c r="C185" s="214">
        <v>8460400</v>
      </c>
      <c r="D185" s="214">
        <v>8860400</v>
      </c>
      <c r="E185" s="214">
        <v>41000</v>
      </c>
      <c r="F185" s="262">
        <f t="shared" si="203"/>
        <v>104.72790884591745</v>
      </c>
    </row>
    <row r="186" spans="1:6" s="204" customFormat="1" x14ac:dyDescent="0.2">
      <c r="A186" s="208">
        <v>480000</v>
      </c>
      <c r="B186" s="206" t="s">
        <v>202</v>
      </c>
      <c r="C186" s="203">
        <f t="shared" ref="C186:D186" si="205">C187+C192</f>
        <v>454907699.99431527</v>
      </c>
      <c r="D186" s="203">
        <f t="shared" si="205"/>
        <v>537641200</v>
      </c>
      <c r="E186" s="203">
        <f t="shared" ref="E186" si="206">E187+E192</f>
        <v>189500</v>
      </c>
      <c r="F186" s="263">
        <f t="shared" si="203"/>
        <v>118.1868761523972</v>
      </c>
    </row>
    <row r="187" spans="1:6" s="204" customFormat="1" x14ac:dyDescent="0.2">
      <c r="A187" s="209">
        <v>487000</v>
      </c>
      <c r="B187" s="215" t="s">
        <v>25</v>
      </c>
      <c r="C187" s="211">
        <f t="shared" ref="C187:D187" si="207">SUM(C188:C191)</f>
        <v>394881300</v>
      </c>
      <c r="D187" s="211">
        <f t="shared" si="207"/>
        <v>424671800</v>
      </c>
      <c r="E187" s="211">
        <f t="shared" ref="E187" si="208">SUM(E188:E191)</f>
        <v>0</v>
      </c>
      <c r="F187" s="263">
        <f t="shared" si="203"/>
        <v>107.54416580374912</v>
      </c>
    </row>
    <row r="188" spans="1:6" s="204" customFormat="1" x14ac:dyDescent="0.2">
      <c r="A188" s="212">
        <v>487100</v>
      </c>
      <c r="B188" s="213" t="s">
        <v>571</v>
      </c>
      <c r="C188" s="214">
        <v>318500</v>
      </c>
      <c r="D188" s="214">
        <v>319900</v>
      </c>
      <c r="E188" s="214">
        <v>0</v>
      </c>
      <c r="F188" s="262">
        <f t="shared" si="203"/>
        <v>100.43956043956044</v>
      </c>
    </row>
    <row r="189" spans="1:6" s="204" customFormat="1" x14ac:dyDescent="0.2">
      <c r="A189" s="220">
        <v>487300</v>
      </c>
      <c r="B189" s="213" t="s">
        <v>216</v>
      </c>
      <c r="C189" s="214">
        <v>81789000</v>
      </c>
      <c r="D189" s="214">
        <v>107198100</v>
      </c>
      <c r="E189" s="214">
        <v>0</v>
      </c>
      <c r="F189" s="262">
        <f t="shared" si="203"/>
        <v>131.06664710413381</v>
      </c>
    </row>
    <row r="190" spans="1:6" s="204" customFormat="1" x14ac:dyDescent="0.2">
      <c r="A190" s="212">
        <v>487400</v>
      </c>
      <c r="B190" s="212" t="s">
        <v>217</v>
      </c>
      <c r="C190" s="214">
        <v>312773800</v>
      </c>
      <c r="D190" s="214">
        <v>317153800</v>
      </c>
      <c r="E190" s="214">
        <v>0</v>
      </c>
      <c r="F190" s="262">
        <f t="shared" si="203"/>
        <v>101.40037304914927</v>
      </c>
    </row>
    <row r="191" spans="1:6" s="204" customFormat="1" x14ac:dyDescent="0.2">
      <c r="A191" s="212">
        <v>487900</v>
      </c>
      <c r="B191" s="212" t="s">
        <v>772</v>
      </c>
      <c r="C191" s="214">
        <v>0</v>
      </c>
      <c r="D191" s="214">
        <v>0</v>
      </c>
      <c r="E191" s="214">
        <v>0</v>
      </c>
      <c r="F191" s="262">
        <v>0</v>
      </c>
    </row>
    <row r="192" spans="1:6" s="204" customFormat="1" x14ac:dyDescent="0.2">
      <c r="A192" s="209">
        <v>488000</v>
      </c>
      <c r="B192" s="215" t="s">
        <v>31</v>
      </c>
      <c r="C192" s="211">
        <f t="shared" ref="C192:E192" si="209">SUM(C193)</f>
        <v>60026399.994315296</v>
      </c>
      <c r="D192" s="211">
        <f t="shared" si="209"/>
        <v>112969400</v>
      </c>
      <c r="E192" s="211">
        <f t="shared" si="209"/>
        <v>189500</v>
      </c>
      <c r="F192" s="263">
        <f>D192/C192*100</f>
        <v>188.19952555991796</v>
      </c>
    </row>
    <row r="193" spans="1:6" s="204" customFormat="1" x14ac:dyDescent="0.2">
      <c r="A193" s="212">
        <v>488100</v>
      </c>
      <c r="B193" s="213" t="s">
        <v>31</v>
      </c>
      <c r="C193" s="214">
        <v>60026399.994315296</v>
      </c>
      <c r="D193" s="214">
        <v>112969400</v>
      </c>
      <c r="E193" s="214">
        <v>189500</v>
      </c>
      <c r="F193" s="262">
        <f>D193/C193*100</f>
        <v>188.19952555991796</v>
      </c>
    </row>
    <row r="194" spans="1:6" s="207" customFormat="1" x14ac:dyDescent="0.2">
      <c r="A194" s="218" t="s">
        <v>285</v>
      </c>
      <c r="B194" s="215" t="s">
        <v>286</v>
      </c>
      <c r="C194" s="211">
        <f t="shared" ref="C194:E194" si="210">SUM(C195)</f>
        <v>19537300</v>
      </c>
      <c r="D194" s="211">
        <f t="shared" si="210"/>
        <v>10245700</v>
      </c>
      <c r="E194" s="211">
        <f t="shared" si="210"/>
        <v>0</v>
      </c>
      <c r="F194" s="263">
        <f>D194/C194*100</f>
        <v>52.441739646727029</v>
      </c>
    </row>
    <row r="195" spans="1:6" s="204" customFormat="1" x14ac:dyDescent="0.2">
      <c r="A195" s="169" t="s">
        <v>285</v>
      </c>
      <c r="B195" s="213" t="s">
        <v>286</v>
      </c>
      <c r="C195" s="214">
        <v>19537300</v>
      </c>
      <c r="D195" s="214">
        <v>10245700</v>
      </c>
      <c r="E195" s="214">
        <v>0</v>
      </c>
      <c r="F195" s="262">
        <f>D195/C195*100</f>
        <v>52.441739646727029</v>
      </c>
    </row>
    <row r="196" spans="1:6" s="204" customFormat="1" x14ac:dyDescent="0.2">
      <c r="A196" s="212"/>
      <c r="B196" s="213"/>
      <c r="C196" s="214"/>
      <c r="D196" s="214"/>
      <c r="E196" s="214"/>
      <c r="F196" s="263"/>
    </row>
    <row r="197" spans="1:6" s="204" customFormat="1" x14ac:dyDescent="0.2">
      <c r="A197" s="221" t="s">
        <v>572</v>
      </c>
      <c r="B197" s="213"/>
      <c r="C197" s="203">
        <f t="shared" ref="C197:D197" si="211">C198+C217</f>
        <v>166697500</v>
      </c>
      <c r="D197" s="203">
        <f t="shared" si="211"/>
        <v>205783600</v>
      </c>
      <c r="E197" s="203">
        <f t="shared" ref="E197" si="212">E198+E217</f>
        <v>31900200</v>
      </c>
      <c r="F197" s="263">
        <f t="shared" ref="F197:F203" si="213">D197/C197*100</f>
        <v>123.4473222453846</v>
      </c>
    </row>
    <row r="198" spans="1:6" s="207" customFormat="1" x14ac:dyDescent="0.2">
      <c r="A198" s="208">
        <v>510000</v>
      </c>
      <c r="B198" s="206" t="s">
        <v>244</v>
      </c>
      <c r="C198" s="203">
        <f t="shared" ref="C198:D198" si="214">C199+C209+C213+C215+C207</f>
        <v>166167500</v>
      </c>
      <c r="D198" s="203">
        <f t="shared" si="214"/>
        <v>205253600</v>
      </c>
      <c r="E198" s="203">
        <f t="shared" ref="E198" si="215">E199+E209+E213+E215+E207</f>
        <v>31900200</v>
      </c>
      <c r="F198" s="263">
        <f t="shared" si="213"/>
        <v>123.52210871560322</v>
      </c>
    </row>
    <row r="199" spans="1:6" s="204" customFormat="1" x14ac:dyDescent="0.2">
      <c r="A199" s="209">
        <v>511000</v>
      </c>
      <c r="B199" s="215" t="s">
        <v>245</v>
      </c>
      <c r="C199" s="211">
        <f t="shared" ref="C199:D199" si="216">SUM(C200:C206)</f>
        <v>150169700</v>
      </c>
      <c r="D199" s="211">
        <f t="shared" si="216"/>
        <v>188340900</v>
      </c>
      <c r="E199" s="211">
        <f t="shared" ref="E199" si="217">SUM(E200:E206)</f>
        <v>25415000</v>
      </c>
      <c r="F199" s="263">
        <f t="shared" si="213"/>
        <v>125.41870963316835</v>
      </c>
    </row>
    <row r="200" spans="1:6" s="207" customFormat="1" x14ac:dyDescent="0.2">
      <c r="A200" s="220">
        <v>511100</v>
      </c>
      <c r="B200" s="213" t="s">
        <v>246</v>
      </c>
      <c r="C200" s="214">
        <v>88016900</v>
      </c>
      <c r="D200" s="214">
        <v>102205600</v>
      </c>
      <c r="E200" s="214">
        <v>6196900</v>
      </c>
      <c r="F200" s="262">
        <f t="shared" si="213"/>
        <v>116.12042687256651</v>
      </c>
    </row>
    <row r="201" spans="1:6" s="207" customFormat="1" ht="52.5" x14ac:dyDescent="0.2">
      <c r="A201" s="212">
        <v>511200</v>
      </c>
      <c r="B201" s="213" t="s">
        <v>247</v>
      </c>
      <c r="C201" s="214">
        <v>7458100</v>
      </c>
      <c r="D201" s="214">
        <v>4846100</v>
      </c>
      <c r="E201" s="214">
        <v>1801400</v>
      </c>
      <c r="F201" s="262"/>
    </row>
    <row r="202" spans="1:6" s="207" customFormat="1" x14ac:dyDescent="0.2">
      <c r="A202" s="212">
        <v>511300</v>
      </c>
      <c r="B202" s="213" t="s">
        <v>248</v>
      </c>
      <c r="C202" s="214">
        <v>32296300</v>
      </c>
      <c r="D202" s="214">
        <v>59428200</v>
      </c>
      <c r="E202" s="214">
        <v>16939700</v>
      </c>
      <c r="F202" s="262">
        <f t="shared" si="213"/>
        <v>184.00931376039981</v>
      </c>
    </row>
    <row r="203" spans="1:6" s="207" customFormat="1" x14ac:dyDescent="0.2">
      <c r="A203" s="212">
        <v>511400</v>
      </c>
      <c r="B203" s="213" t="s">
        <v>249</v>
      </c>
      <c r="C203" s="214">
        <v>410000</v>
      </c>
      <c r="D203" s="214">
        <v>411500</v>
      </c>
      <c r="E203" s="214">
        <v>117000</v>
      </c>
      <c r="F203" s="262">
        <f t="shared" si="213"/>
        <v>100.36585365853658</v>
      </c>
    </row>
    <row r="204" spans="1:6" s="207" customFormat="1" x14ac:dyDescent="0.2">
      <c r="A204" s="212">
        <v>511500</v>
      </c>
      <c r="B204" s="213" t="s">
        <v>250</v>
      </c>
      <c r="C204" s="214">
        <v>0</v>
      </c>
      <c r="D204" s="214">
        <v>0</v>
      </c>
      <c r="E204" s="214">
        <v>125000</v>
      </c>
      <c r="F204" s="262">
        <v>0</v>
      </c>
    </row>
    <row r="205" spans="1:6" s="207" customFormat="1" x14ac:dyDescent="0.2">
      <c r="A205" s="217">
        <v>511600</v>
      </c>
      <c r="B205" s="213" t="s">
        <v>767</v>
      </c>
      <c r="C205" s="214">
        <v>0</v>
      </c>
      <c r="D205" s="214">
        <v>0</v>
      </c>
      <c r="E205" s="214">
        <v>0</v>
      </c>
      <c r="F205" s="262">
        <v>0</v>
      </c>
    </row>
    <row r="206" spans="1:6" s="204" customFormat="1" x14ac:dyDescent="0.2">
      <c r="A206" s="212">
        <v>511700</v>
      </c>
      <c r="B206" s="213" t="s">
        <v>251</v>
      </c>
      <c r="C206" s="214">
        <v>21988400</v>
      </c>
      <c r="D206" s="214">
        <v>21449500</v>
      </c>
      <c r="E206" s="214">
        <v>235000</v>
      </c>
      <c r="F206" s="262">
        <f>D206/C206*100</f>
        <v>97.549162285568755</v>
      </c>
    </row>
    <row r="207" spans="1:6" s="204" customFormat="1" x14ac:dyDescent="0.2">
      <c r="A207" s="209">
        <v>512000</v>
      </c>
      <c r="B207" s="215" t="s">
        <v>718</v>
      </c>
      <c r="C207" s="211">
        <f t="shared" ref="C207:D207" si="218">C208</f>
        <v>0</v>
      </c>
      <c r="D207" s="211">
        <f t="shared" si="218"/>
        <v>0</v>
      </c>
      <c r="E207" s="211">
        <f t="shared" ref="E207" si="219">E208</f>
        <v>1000</v>
      </c>
      <c r="F207" s="263">
        <v>0</v>
      </c>
    </row>
    <row r="208" spans="1:6" s="204" customFormat="1" x14ac:dyDescent="0.2">
      <c r="A208" s="212">
        <v>512100</v>
      </c>
      <c r="B208" s="213" t="s">
        <v>718</v>
      </c>
      <c r="C208" s="214">
        <v>0</v>
      </c>
      <c r="D208" s="214">
        <v>0</v>
      </c>
      <c r="E208" s="214">
        <v>1000</v>
      </c>
      <c r="F208" s="262">
        <v>0</v>
      </c>
    </row>
    <row r="209" spans="1:6" s="204" customFormat="1" x14ac:dyDescent="0.2">
      <c r="A209" s="209">
        <v>513000</v>
      </c>
      <c r="B209" s="215" t="s">
        <v>252</v>
      </c>
      <c r="C209" s="211">
        <f t="shared" ref="C209:D209" si="220">SUM(C210:C212)</f>
        <v>1317500</v>
      </c>
      <c r="D209" s="211">
        <f t="shared" si="220"/>
        <v>1838000</v>
      </c>
      <c r="E209" s="211">
        <f>SUM(E210:E212)</f>
        <v>160400</v>
      </c>
      <c r="F209" s="263">
        <f>D209/C209*100</f>
        <v>139.5066413662239</v>
      </c>
    </row>
    <row r="210" spans="1:6" s="204" customFormat="1" x14ac:dyDescent="0.2">
      <c r="A210" s="212">
        <v>513100</v>
      </c>
      <c r="B210" s="213" t="s">
        <v>749</v>
      </c>
      <c r="C210" s="214">
        <v>0</v>
      </c>
      <c r="D210" s="214">
        <v>0</v>
      </c>
      <c r="E210" s="214">
        <v>150000</v>
      </c>
      <c r="F210" s="262">
        <v>0</v>
      </c>
    </row>
    <row r="211" spans="1:6" s="204" customFormat="1" ht="26.25" customHeight="1" x14ac:dyDescent="0.2">
      <c r="A211" s="212">
        <v>513200</v>
      </c>
      <c r="B211" s="213" t="s">
        <v>831</v>
      </c>
      <c r="C211" s="214">
        <v>0</v>
      </c>
      <c r="D211" s="214">
        <v>0</v>
      </c>
      <c r="E211" s="214">
        <v>0</v>
      </c>
      <c r="F211" s="262">
        <v>0</v>
      </c>
    </row>
    <row r="212" spans="1:6" s="204" customFormat="1" x14ac:dyDescent="0.2">
      <c r="A212" s="212">
        <v>513700</v>
      </c>
      <c r="B212" s="213" t="s">
        <v>253</v>
      </c>
      <c r="C212" s="214">
        <v>1317500</v>
      </c>
      <c r="D212" s="214">
        <v>1838000</v>
      </c>
      <c r="E212" s="214">
        <v>10400</v>
      </c>
      <c r="F212" s="262">
        <f t="shared" ref="F212:F220" si="221">D212/C212*100</f>
        <v>139.5066413662239</v>
      </c>
    </row>
    <row r="213" spans="1:6" s="204" customFormat="1" ht="27" customHeight="1" x14ac:dyDescent="0.2">
      <c r="A213" s="209">
        <v>516000</v>
      </c>
      <c r="B213" s="215" t="s">
        <v>256</v>
      </c>
      <c r="C213" s="211">
        <f t="shared" ref="C213:E213" si="222">SUM(C214)</f>
        <v>14575300</v>
      </c>
      <c r="D213" s="211">
        <f t="shared" si="222"/>
        <v>14952000</v>
      </c>
      <c r="E213" s="211">
        <f t="shared" si="222"/>
        <v>5338700</v>
      </c>
      <c r="F213" s="263">
        <f t="shared" si="221"/>
        <v>102.58450940975486</v>
      </c>
    </row>
    <row r="214" spans="1:6" s="216" customFormat="1" ht="27" customHeight="1" x14ac:dyDescent="0.2">
      <c r="A214" s="212">
        <v>516100</v>
      </c>
      <c r="B214" s="213" t="s">
        <v>256</v>
      </c>
      <c r="C214" s="214">
        <v>14575300</v>
      </c>
      <c r="D214" s="214">
        <v>14952000</v>
      </c>
      <c r="E214" s="214">
        <v>5338700</v>
      </c>
      <c r="F214" s="262">
        <f t="shared" si="221"/>
        <v>102.58450940975486</v>
      </c>
    </row>
    <row r="215" spans="1:6" s="216" customFormat="1" ht="26.25" customHeight="1" x14ac:dyDescent="0.2">
      <c r="A215" s="219">
        <v>518000</v>
      </c>
      <c r="B215" s="215" t="s">
        <v>257</v>
      </c>
      <c r="C215" s="211">
        <f t="shared" ref="C215:E215" si="223">C216</f>
        <v>105000</v>
      </c>
      <c r="D215" s="211">
        <f t="shared" si="223"/>
        <v>122700</v>
      </c>
      <c r="E215" s="211">
        <f t="shared" si="223"/>
        <v>985100</v>
      </c>
      <c r="F215" s="263">
        <f t="shared" si="221"/>
        <v>116.85714285714286</v>
      </c>
    </row>
    <row r="216" spans="1:6" s="216" customFormat="1" x14ac:dyDescent="0.2">
      <c r="A216" s="222">
        <v>518100</v>
      </c>
      <c r="B216" s="213" t="s">
        <v>257</v>
      </c>
      <c r="C216" s="214">
        <v>105000</v>
      </c>
      <c r="D216" s="214">
        <v>122700</v>
      </c>
      <c r="E216" s="214">
        <v>985100</v>
      </c>
      <c r="F216" s="262">
        <f t="shared" si="221"/>
        <v>116.85714285714286</v>
      </c>
    </row>
    <row r="217" spans="1:6" s="216" customFormat="1" ht="51" x14ac:dyDescent="0.2">
      <c r="A217" s="218">
        <v>580000</v>
      </c>
      <c r="B217" s="215" t="s">
        <v>258</v>
      </c>
      <c r="C217" s="211">
        <f t="shared" ref="C217:E218" si="224">C218</f>
        <v>530000</v>
      </c>
      <c r="D217" s="211">
        <f t="shared" si="224"/>
        <v>530000</v>
      </c>
      <c r="E217" s="211">
        <f t="shared" si="224"/>
        <v>0</v>
      </c>
      <c r="F217" s="263">
        <f t="shared" si="221"/>
        <v>100</v>
      </c>
    </row>
    <row r="218" spans="1:6" s="216" customFormat="1" ht="51" x14ac:dyDescent="0.2">
      <c r="A218" s="218">
        <v>581000</v>
      </c>
      <c r="B218" s="215" t="s">
        <v>259</v>
      </c>
      <c r="C218" s="211">
        <f t="shared" si="224"/>
        <v>530000</v>
      </c>
      <c r="D218" s="211">
        <f t="shared" si="224"/>
        <v>530000</v>
      </c>
      <c r="E218" s="211">
        <f t="shared" si="224"/>
        <v>0</v>
      </c>
      <c r="F218" s="263">
        <f t="shared" si="221"/>
        <v>100</v>
      </c>
    </row>
    <row r="219" spans="1:6" s="216" customFormat="1" ht="52.5" x14ac:dyDescent="0.2">
      <c r="A219" s="217">
        <v>581200</v>
      </c>
      <c r="B219" s="213" t="s">
        <v>260</v>
      </c>
      <c r="C219" s="214">
        <v>530000</v>
      </c>
      <c r="D219" s="214">
        <v>530000</v>
      </c>
      <c r="E219" s="214">
        <v>0</v>
      </c>
      <c r="F219" s="262">
        <f t="shared" si="221"/>
        <v>100</v>
      </c>
    </row>
    <row r="220" spans="1:6" s="224" customFormat="1" ht="62.25" customHeight="1" x14ac:dyDescent="0.2">
      <c r="A220" s="223"/>
      <c r="B220" s="165" t="s">
        <v>573</v>
      </c>
      <c r="C220" s="166">
        <f t="shared" ref="C220:D220" si="225">C145+C197</f>
        <v>5184480400.3904266</v>
      </c>
      <c r="D220" s="166">
        <f t="shared" si="225"/>
        <v>5506303399.9988604</v>
      </c>
      <c r="E220" s="166">
        <f t="shared" ref="E220" si="226">E145+E197</f>
        <v>232637100</v>
      </c>
      <c r="F220" s="265">
        <f t="shared" si="221"/>
        <v>106.20743015219421</v>
      </c>
    </row>
    <row r="221" spans="1:6" s="207" customFormat="1" x14ac:dyDescent="0.2">
      <c r="A221" s="212"/>
      <c r="B221" s="213"/>
      <c r="C221" s="214"/>
      <c r="D221" s="214"/>
      <c r="E221" s="214"/>
      <c r="F221" s="263"/>
    </row>
    <row r="222" spans="1:6" s="207" customFormat="1" x14ac:dyDescent="0.2">
      <c r="A222" s="212"/>
      <c r="B222" s="213"/>
      <c r="C222" s="214"/>
      <c r="D222" s="214"/>
      <c r="E222" s="214"/>
      <c r="F222" s="263"/>
    </row>
    <row r="223" spans="1:6" s="207" customFormat="1" x14ac:dyDescent="0.2">
      <c r="A223" s="201" t="s">
        <v>1032</v>
      </c>
      <c r="B223" s="213"/>
      <c r="C223" s="214"/>
      <c r="D223" s="214"/>
      <c r="E223" s="214"/>
      <c r="F223" s="272"/>
    </row>
    <row r="224" spans="1:6" s="207" customFormat="1" x14ac:dyDescent="0.2">
      <c r="A224" s="212"/>
      <c r="B224" s="213"/>
      <c r="C224" s="214"/>
      <c r="D224" s="214"/>
      <c r="E224" s="214"/>
      <c r="F224" s="263"/>
    </row>
    <row r="225" spans="1:6" ht="127.5" x14ac:dyDescent="0.2">
      <c r="A225" s="179" t="s">
        <v>43</v>
      </c>
      <c r="B225" s="179" t="s">
        <v>1</v>
      </c>
      <c r="C225" s="157" t="s">
        <v>1028</v>
      </c>
      <c r="D225" s="157" t="s">
        <v>1034</v>
      </c>
      <c r="E225" s="157" t="s">
        <v>1035</v>
      </c>
      <c r="F225" s="157" t="s">
        <v>1029</v>
      </c>
    </row>
    <row r="226" spans="1:6" x14ac:dyDescent="0.2">
      <c r="A226" s="155">
        <v>1</v>
      </c>
      <c r="B226" s="156">
        <v>2</v>
      </c>
      <c r="C226" s="159">
        <v>3</v>
      </c>
      <c r="D226" s="159">
        <v>4</v>
      </c>
      <c r="E226" s="159">
        <v>5</v>
      </c>
      <c r="F226" s="159" t="s">
        <v>1027</v>
      </c>
    </row>
    <row r="227" spans="1:6" s="224" customFormat="1" ht="30.75" customHeight="1" x14ac:dyDescent="0.2">
      <c r="A227" s="225"/>
      <c r="B227" s="226" t="s">
        <v>574</v>
      </c>
      <c r="C227" s="227">
        <f t="shared" ref="C227:D227" si="227">C228+C244+C259+C278</f>
        <v>98407900.010000005</v>
      </c>
      <c r="D227" s="227">
        <f t="shared" si="227"/>
        <v>97166700</v>
      </c>
      <c r="E227" s="227">
        <f t="shared" ref="E227" si="228">E228+E244+E259+E278</f>
        <v>22535800</v>
      </c>
      <c r="F227" s="273">
        <f>D227/C227*100</f>
        <v>98.738719137514479</v>
      </c>
    </row>
    <row r="228" spans="1:6" s="207" customFormat="1" ht="31.5" customHeight="1" x14ac:dyDescent="0.2">
      <c r="A228" s="228"/>
      <c r="B228" s="206" t="s">
        <v>575</v>
      </c>
      <c r="C228" s="203">
        <f t="shared" ref="C228:D228" si="229">C229-C236</f>
        <v>89778600</v>
      </c>
      <c r="D228" s="203">
        <f t="shared" si="229"/>
        <v>31679300</v>
      </c>
      <c r="E228" s="203">
        <f t="shared" ref="E228" si="230">E229-E236</f>
        <v>226300</v>
      </c>
      <c r="F228" s="263">
        <f>D228/C228*100</f>
        <v>35.286025845802897</v>
      </c>
    </row>
    <row r="229" spans="1:6" s="207" customFormat="1" x14ac:dyDescent="0.2">
      <c r="A229" s="208">
        <v>910000</v>
      </c>
      <c r="B229" s="206" t="s">
        <v>576</v>
      </c>
      <c r="C229" s="203">
        <f t="shared" ref="C229:D229" si="231">C230+C234</f>
        <v>90128600</v>
      </c>
      <c r="D229" s="203">
        <f t="shared" si="231"/>
        <v>92155900</v>
      </c>
      <c r="E229" s="203">
        <f t="shared" ref="E229" si="232">E230+E234</f>
        <v>226300</v>
      </c>
      <c r="F229" s="263">
        <f>D229/C229*100</f>
        <v>102.24934149648391</v>
      </c>
    </row>
    <row r="230" spans="1:6" s="207" customFormat="1" x14ac:dyDescent="0.2">
      <c r="A230" s="209">
        <v>911000</v>
      </c>
      <c r="B230" s="215" t="s">
        <v>36</v>
      </c>
      <c r="C230" s="211">
        <f t="shared" ref="C230:D230" si="233">SUM(C231:C233)</f>
        <v>85241300</v>
      </c>
      <c r="D230" s="211">
        <f t="shared" si="233"/>
        <v>87724700</v>
      </c>
      <c r="E230" s="211">
        <f t="shared" ref="E230" si="234">SUM(E233:E233)</f>
        <v>226300</v>
      </c>
      <c r="F230" s="263">
        <f>D230/C230*100</f>
        <v>102.9133764970736</v>
      </c>
    </row>
    <row r="231" spans="1:6" s="207" customFormat="1" x14ac:dyDescent="0.2">
      <c r="A231" s="220">
        <v>911100</v>
      </c>
      <c r="B231" s="213" t="s">
        <v>862</v>
      </c>
      <c r="C231" s="214">
        <v>0</v>
      </c>
      <c r="D231" s="214">
        <v>0</v>
      </c>
      <c r="E231" s="214">
        <v>0</v>
      </c>
      <c r="F231" s="262">
        <v>0</v>
      </c>
    </row>
    <row r="232" spans="1:6" s="207" customFormat="1" x14ac:dyDescent="0.2">
      <c r="A232" s="220">
        <v>911200</v>
      </c>
      <c r="B232" s="213" t="s">
        <v>851</v>
      </c>
      <c r="C232" s="214">
        <v>0</v>
      </c>
      <c r="D232" s="214">
        <v>0</v>
      </c>
      <c r="E232" s="214">
        <v>0</v>
      </c>
      <c r="F232" s="262">
        <v>0</v>
      </c>
    </row>
    <row r="233" spans="1:6" s="207" customFormat="1" x14ac:dyDescent="0.2">
      <c r="A233" s="212">
        <v>911400</v>
      </c>
      <c r="B233" s="213" t="s">
        <v>37</v>
      </c>
      <c r="C233" s="214">
        <v>85241300</v>
      </c>
      <c r="D233" s="214">
        <v>87724700</v>
      </c>
      <c r="E233" s="214">
        <v>226300</v>
      </c>
      <c r="F233" s="262">
        <f>D233/C233*100</f>
        <v>102.9133764970736</v>
      </c>
    </row>
    <row r="234" spans="1:6" s="229" customFormat="1" ht="51" x14ac:dyDescent="0.2">
      <c r="A234" s="209">
        <v>918000</v>
      </c>
      <c r="B234" s="215" t="s">
        <v>546</v>
      </c>
      <c r="C234" s="211">
        <f t="shared" ref="C234:E234" si="235">C235</f>
        <v>4887300</v>
      </c>
      <c r="D234" s="211">
        <f t="shared" si="235"/>
        <v>4431200</v>
      </c>
      <c r="E234" s="211">
        <f t="shared" si="235"/>
        <v>0</v>
      </c>
      <c r="F234" s="263">
        <f>D234/C234*100</f>
        <v>90.667648804043139</v>
      </c>
    </row>
    <row r="235" spans="1:6" s="207" customFormat="1" x14ac:dyDescent="0.2">
      <c r="A235" s="212">
        <v>918100</v>
      </c>
      <c r="B235" s="213" t="s">
        <v>38</v>
      </c>
      <c r="C235" s="214">
        <v>4887300</v>
      </c>
      <c r="D235" s="214">
        <v>4431200</v>
      </c>
      <c r="E235" s="214">
        <v>0</v>
      </c>
      <c r="F235" s="262">
        <f>D235/C235*100</f>
        <v>90.667648804043139</v>
      </c>
    </row>
    <row r="236" spans="1:6" s="229" customFormat="1" ht="25.5" x14ac:dyDescent="0.2">
      <c r="A236" s="209">
        <v>610000</v>
      </c>
      <c r="B236" s="215" t="s">
        <v>261</v>
      </c>
      <c r="C236" s="211">
        <f t="shared" ref="C236:D236" si="236">C237+C241</f>
        <v>350000</v>
      </c>
      <c r="D236" s="211">
        <f t="shared" si="236"/>
        <v>60476600</v>
      </c>
      <c r="E236" s="211">
        <f t="shared" ref="E236" si="237">E237+E241</f>
        <v>0</v>
      </c>
      <c r="F236" s="263"/>
    </row>
    <row r="237" spans="1:6" s="229" customFormat="1" ht="25.5" x14ac:dyDescent="0.2">
      <c r="A237" s="209">
        <v>611000</v>
      </c>
      <c r="B237" s="215" t="s">
        <v>262</v>
      </c>
      <c r="C237" s="211">
        <f t="shared" ref="C237:D237" si="238">SUM(C238:C240)</f>
        <v>0</v>
      </c>
      <c r="D237" s="211">
        <f t="shared" si="238"/>
        <v>60126600</v>
      </c>
      <c r="E237" s="211">
        <f t="shared" ref="E237" si="239">SUM(E238:E240)</f>
        <v>0</v>
      </c>
      <c r="F237" s="263">
        <v>0</v>
      </c>
    </row>
    <row r="238" spans="1:6" s="207" customFormat="1" x14ac:dyDescent="0.2">
      <c r="A238" s="220">
        <v>611100</v>
      </c>
      <c r="B238" s="213" t="s">
        <v>721</v>
      </c>
      <c r="C238" s="214">
        <v>0</v>
      </c>
      <c r="D238" s="214">
        <v>0</v>
      </c>
      <c r="E238" s="214">
        <v>0</v>
      </c>
      <c r="F238" s="262">
        <v>0</v>
      </c>
    </row>
    <row r="239" spans="1:6" s="207" customFormat="1" x14ac:dyDescent="0.2">
      <c r="A239" s="220">
        <v>611200</v>
      </c>
      <c r="B239" s="213" t="s">
        <v>263</v>
      </c>
      <c r="C239" s="214">
        <v>0</v>
      </c>
      <c r="D239" s="214">
        <v>60126600</v>
      </c>
      <c r="E239" s="214">
        <v>0</v>
      </c>
      <c r="F239" s="262">
        <v>0</v>
      </c>
    </row>
    <row r="240" spans="1:6" s="204" customFormat="1" x14ac:dyDescent="0.2">
      <c r="A240" s="217">
        <v>611400</v>
      </c>
      <c r="B240" s="213" t="s">
        <v>577</v>
      </c>
      <c r="C240" s="214">
        <v>0</v>
      </c>
      <c r="D240" s="214">
        <v>0</v>
      </c>
      <c r="E240" s="214">
        <v>0</v>
      </c>
      <c r="F240" s="262">
        <v>0</v>
      </c>
    </row>
    <row r="241" spans="1:6" s="216" customFormat="1" ht="51" x14ac:dyDescent="0.2">
      <c r="A241" s="230">
        <v>618000</v>
      </c>
      <c r="B241" s="230" t="s">
        <v>264</v>
      </c>
      <c r="C241" s="211">
        <f t="shared" ref="C241:D241" si="240">C242+C243</f>
        <v>350000</v>
      </c>
      <c r="D241" s="211">
        <f t="shared" si="240"/>
        <v>350000</v>
      </c>
      <c r="E241" s="211">
        <f t="shared" ref="E241" si="241">E242+E243</f>
        <v>0</v>
      </c>
      <c r="F241" s="263">
        <f>D241/C241*100</f>
        <v>100</v>
      </c>
    </row>
    <row r="242" spans="1:6" s="204" customFormat="1" x14ac:dyDescent="0.2">
      <c r="A242" s="217">
        <v>618100</v>
      </c>
      <c r="B242" s="213" t="s">
        <v>578</v>
      </c>
      <c r="C242" s="214">
        <v>350000</v>
      </c>
      <c r="D242" s="214">
        <v>350000</v>
      </c>
      <c r="E242" s="214">
        <v>0</v>
      </c>
      <c r="F242" s="262">
        <f>D242/C242*100</f>
        <v>100</v>
      </c>
    </row>
    <row r="243" spans="1:6" s="204" customFormat="1" ht="52.5" x14ac:dyDescent="0.2">
      <c r="A243" s="217">
        <v>618200</v>
      </c>
      <c r="B243" s="213" t="s">
        <v>722</v>
      </c>
      <c r="C243" s="214">
        <v>0</v>
      </c>
      <c r="D243" s="214">
        <v>0</v>
      </c>
      <c r="E243" s="214">
        <v>0</v>
      </c>
      <c r="F243" s="262">
        <v>0</v>
      </c>
    </row>
    <row r="244" spans="1:6" s="207" customFormat="1" x14ac:dyDescent="0.2">
      <c r="A244" s="212"/>
      <c r="B244" s="177" t="s">
        <v>579</v>
      </c>
      <c r="C244" s="203">
        <f t="shared" ref="C244:D244" si="242">C245-C251</f>
        <v>46059600</v>
      </c>
      <c r="D244" s="203">
        <f t="shared" si="242"/>
        <v>82594400</v>
      </c>
      <c r="E244" s="203">
        <f t="shared" ref="E244" si="243">E245-E251</f>
        <v>2984000</v>
      </c>
      <c r="F244" s="263">
        <f>D244/C244*100</f>
        <v>179.32070621542525</v>
      </c>
    </row>
    <row r="245" spans="1:6" s="207" customFormat="1" x14ac:dyDescent="0.2">
      <c r="A245" s="208">
        <v>920000</v>
      </c>
      <c r="B245" s="177" t="s">
        <v>580</v>
      </c>
      <c r="C245" s="203">
        <f t="shared" ref="C245:D245" si="244">C246+C249</f>
        <v>862000000</v>
      </c>
      <c r="D245" s="203">
        <f t="shared" si="244"/>
        <v>943902400</v>
      </c>
      <c r="E245" s="203">
        <f t="shared" ref="E245" si="245">E246+E249</f>
        <v>3000000</v>
      </c>
      <c r="F245" s="263">
        <f>D245/C245*100</f>
        <v>109.5014385150812</v>
      </c>
    </row>
    <row r="246" spans="1:6" s="207" customFormat="1" x14ac:dyDescent="0.2">
      <c r="A246" s="209">
        <v>921000</v>
      </c>
      <c r="B246" s="190" t="s">
        <v>550</v>
      </c>
      <c r="C246" s="211">
        <f t="shared" ref="C246:D246" si="246">SUM(C247:C248)</f>
        <v>862000000</v>
      </c>
      <c r="D246" s="211">
        <f t="shared" si="246"/>
        <v>943902400</v>
      </c>
      <c r="E246" s="211">
        <f t="shared" ref="E246" si="247">SUM(E247:E248)</f>
        <v>3000000</v>
      </c>
      <c r="F246" s="263">
        <f>D246/C246*100</f>
        <v>109.5014385150812</v>
      </c>
    </row>
    <row r="247" spans="1:6" s="207" customFormat="1" x14ac:dyDescent="0.2">
      <c r="A247" s="212">
        <v>921100</v>
      </c>
      <c r="B247" s="188" t="s">
        <v>39</v>
      </c>
      <c r="C247" s="214">
        <v>358000000</v>
      </c>
      <c r="D247" s="214">
        <v>391902400</v>
      </c>
      <c r="E247" s="214">
        <v>0</v>
      </c>
      <c r="F247" s="262">
        <f>D247/C247*100</f>
        <v>109.46994413407822</v>
      </c>
    </row>
    <row r="248" spans="1:6" s="207" customFormat="1" x14ac:dyDescent="0.2">
      <c r="A248" s="212">
        <v>921200</v>
      </c>
      <c r="B248" s="188" t="s">
        <v>40</v>
      </c>
      <c r="C248" s="214">
        <v>504000000</v>
      </c>
      <c r="D248" s="214">
        <v>552000000</v>
      </c>
      <c r="E248" s="214">
        <v>3000000</v>
      </c>
      <c r="F248" s="262">
        <f>D248/C248*100</f>
        <v>109.52380952380953</v>
      </c>
    </row>
    <row r="249" spans="1:6" s="229" customFormat="1" ht="51" x14ac:dyDescent="0.2">
      <c r="A249" s="209">
        <v>928000</v>
      </c>
      <c r="B249" s="190" t="s">
        <v>861</v>
      </c>
      <c r="C249" s="211">
        <f t="shared" ref="C249:E249" si="248">C250</f>
        <v>0</v>
      </c>
      <c r="D249" s="211">
        <f t="shared" si="248"/>
        <v>0</v>
      </c>
      <c r="E249" s="211">
        <f t="shared" si="248"/>
        <v>0</v>
      </c>
      <c r="F249" s="274">
        <v>0</v>
      </c>
    </row>
    <row r="250" spans="1:6" s="207" customFormat="1" ht="52.5" x14ac:dyDescent="0.2">
      <c r="A250" s="212">
        <v>928200</v>
      </c>
      <c r="B250" s="188" t="s">
        <v>860</v>
      </c>
      <c r="C250" s="214">
        <v>0</v>
      </c>
      <c r="D250" s="214">
        <v>0</v>
      </c>
      <c r="E250" s="214">
        <v>0</v>
      </c>
      <c r="F250" s="262">
        <v>0</v>
      </c>
    </row>
    <row r="251" spans="1:6" s="229" customFormat="1" ht="25.5" x14ac:dyDescent="0.2">
      <c r="A251" s="218">
        <v>620000</v>
      </c>
      <c r="B251" s="215" t="s">
        <v>266</v>
      </c>
      <c r="C251" s="211">
        <f t="shared" ref="C251:D251" si="249">C252+C257</f>
        <v>815940400</v>
      </c>
      <c r="D251" s="211">
        <f t="shared" si="249"/>
        <v>861308000</v>
      </c>
      <c r="E251" s="211">
        <f t="shared" ref="E251" si="250">E252+E257</f>
        <v>16000</v>
      </c>
      <c r="F251" s="263">
        <f t="shared" ref="F251:F256" si="251">D251/C251*100</f>
        <v>105.56016101176017</v>
      </c>
    </row>
    <row r="252" spans="1:6" s="229" customFormat="1" ht="25.5" x14ac:dyDescent="0.2">
      <c r="A252" s="218">
        <v>621000</v>
      </c>
      <c r="B252" s="215" t="s">
        <v>267</v>
      </c>
      <c r="C252" s="211">
        <f t="shared" ref="C252:D252" si="252">SUM(C253:C256)</f>
        <v>815940400</v>
      </c>
      <c r="D252" s="211">
        <f t="shared" si="252"/>
        <v>861308000</v>
      </c>
      <c r="E252" s="211">
        <f t="shared" ref="E252" si="253">SUM(E253:E256)</f>
        <v>16000</v>
      </c>
      <c r="F252" s="263">
        <f t="shared" si="251"/>
        <v>105.56016101176017</v>
      </c>
    </row>
    <row r="253" spans="1:6" s="204" customFormat="1" x14ac:dyDescent="0.2">
      <c r="A253" s="217">
        <v>621100</v>
      </c>
      <c r="B253" s="213" t="s">
        <v>581</v>
      </c>
      <c r="C253" s="214">
        <v>424704900</v>
      </c>
      <c r="D253" s="214">
        <v>473648900</v>
      </c>
      <c r="E253" s="214">
        <v>0</v>
      </c>
      <c r="F253" s="262">
        <f t="shared" si="251"/>
        <v>111.52423718209985</v>
      </c>
    </row>
    <row r="254" spans="1:6" s="204" customFormat="1" x14ac:dyDescent="0.2">
      <c r="A254" s="217">
        <v>621300</v>
      </c>
      <c r="B254" s="213" t="s">
        <v>582</v>
      </c>
      <c r="C254" s="214">
        <v>17857200</v>
      </c>
      <c r="D254" s="214">
        <v>17857200</v>
      </c>
      <c r="E254" s="214">
        <v>6000</v>
      </c>
      <c r="F254" s="262">
        <f t="shared" si="251"/>
        <v>100</v>
      </c>
    </row>
    <row r="255" spans="1:6" s="204" customFormat="1" x14ac:dyDescent="0.2">
      <c r="A255" s="217">
        <v>621400</v>
      </c>
      <c r="B255" s="213" t="s">
        <v>272</v>
      </c>
      <c r="C255" s="214">
        <v>357103200</v>
      </c>
      <c r="D255" s="214">
        <v>358817000</v>
      </c>
      <c r="E255" s="214">
        <v>0</v>
      </c>
      <c r="F255" s="262">
        <f t="shared" si="251"/>
        <v>100.47991729001589</v>
      </c>
    </row>
    <row r="256" spans="1:6" s="204" customFormat="1" x14ac:dyDescent="0.2">
      <c r="A256" s="217">
        <v>621900</v>
      </c>
      <c r="B256" s="213" t="s">
        <v>274</v>
      </c>
      <c r="C256" s="214">
        <v>16275100</v>
      </c>
      <c r="D256" s="214">
        <v>10984900</v>
      </c>
      <c r="E256" s="214">
        <v>10000</v>
      </c>
      <c r="F256" s="262">
        <f t="shared" si="251"/>
        <v>67.495130598275892</v>
      </c>
    </row>
    <row r="257" spans="1:6" s="216" customFormat="1" ht="51" x14ac:dyDescent="0.2">
      <c r="A257" s="218">
        <v>628000</v>
      </c>
      <c r="B257" s="215" t="s">
        <v>825</v>
      </c>
      <c r="C257" s="211">
        <f t="shared" ref="C257:E257" si="254">C258</f>
        <v>0</v>
      </c>
      <c r="D257" s="211">
        <f t="shared" si="254"/>
        <v>0</v>
      </c>
      <c r="E257" s="211">
        <f t="shared" si="254"/>
        <v>0</v>
      </c>
      <c r="F257" s="274">
        <v>0</v>
      </c>
    </row>
    <row r="258" spans="1:6" s="204" customFormat="1" ht="52.5" x14ac:dyDescent="0.2">
      <c r="A258" s="217">
        <v>628200</v>
      </c>
      <c r="B258" s="213" t="s">
        <v>826</v>
      </c>
      <c r="C258" s="214">
        <v>0</v>
      </c>
      <c r="D258" s="214">
        <v>0</v>
      </c>
      <c r="E258" s="214">
        <v>0</v>
      </c>
      <c r="F258" s="262">
        <v>0</v>
      </c>
    </row>
    <row r="259" spans="1:6" s="147" customFormat="1" ht="25.5" x14ac:dyDescent="0.2">
      <c r="A259" s="231"/>
      <c r="B259" s="177" t="s">
        <v>583</v>
      </c>
      <c r="C259" s="203">
        <f t="shared" ref="C259:D259" si="255">C260-C269</f>
        <v>-37430299.989999995</v>
      </c>
      <c r="D259" s="203">
        <f t="shared" si="255"/>
        <v>-17107000</v>
      </c>
      <c r="E259" s="203">
        <f t="shared" ref="E259" si="256">E260-E269</f>
        <v>-35891700</v>
      </c>
      <c r="F259" s="263">
        <f t="shared" ref="F259:F277" si="257">D259/C259*100</f>
        <v>45.703614463603984</v>
      </c>
    </row>
    <row r="260" spans="1:6" s="207" customFormat="1" x14ac:dyDescent="0.2">
      <c r="A260" s="208">
        <v>930000</v>
      </c>
      <c r="B260" s="177" t="s">
        <v>584</v>
      </c>
      <c r="C260" s="211">
        <f t="shared" ref="C260:D260" si="258">C261+C266</f>
        <v>31798900</v>
      </c>
      <c r="D260" s="211">
        <f t="shared" si="258"/>
        <v>44805000</v>
      </c>
      <c r="E260" s="211">
        <f t="shared" ref="E260" si="259">E261+E266</f>
        <v>72525400</v>
      </c>
      <c r="F260" s="263">
        <f t="shared" si="257"/>
        <v>140.90110035252792</v>
      </c>
    </row>
    <row r="261" spans="1:6" s="229" customFormat="1" ht="25.5" x14ac:dyDescent="0.2">
      <c r="A261" s="209">
        <v>931000</v>
      </c>
      <c r="B261" s="190" t="s">
        <v>554</v>
      </c>
      <c r="C261" s="211">
        <f t="shared" ref="C261:D261" si="260">SUM(C262:C265)</f>
        <v>5075000</v>
      </c>
      <c r="D261" s="211">
        <f t="shared" si="260"/>
        <v>14307200</v>
      </c>
      <c r="E261" s="211">
        <f t="shared" ref="E261" si="261">SUM(E262:E265)</f>
        <v>72225800</v>
      </c>
      <c r="F261" s="263">
        <f t="shared" si="257"/>
        <v>281.91527093596062</v>
      </c>
    </row>
    <row r="262" spans="1:6" x14ac:dyDescent="0.2">
      <c r="A262" s="212">
        <v>931100</v>
      </c>
      <c r="B262" s="188" t="s">
        <v>585</v>
      </c>
      <c r="C262" s="153">
        <v>1000000</v>
      </c>
      <c r="D262" s="153">
        <v>1000000</v>
      </c>
      <c r="E262" s="153">
        <v>1501500</v>
      </c>
      <c r="F262" s="262">
        <f t="shared" si="257"/>
        <v>100</v>
      </c>
    </row>
    <row r="263" spans="1:6" x14ac:dyDescent="0.2">
      <c r="A263" s="212">
        <v>931200</v>
      </c>
      <c r="B263" s="188" t="s">
        <v>792</v>
      </c>
      <c r="C263" s="153">
        <v>4040000</v>
      </c>
      <c r="D263" s="153">
        <v>5051000</v>
      </c>
      <c r="E263" s="153">
        <v>70462800</v>
      </c>
      <c r="F263" s="262">
        <f t="shared" si="257"/>
        <v>125.02475247524751</v>
      </c>
    </row>
    <row r="264" spans="1:6" x14ac:dyDescent="0.2">
      <c r="A264" s="212">
        <v>931300</v>
      </c>
      <c r="B264" s="188" t="s">
        <v>795</v>
      </c>
      <c r="C264" s="153">
        <v>5000</v>
      </c>
      <c r="D264" s="153">
        <v>3721100</v>
      </c>
      <c r="E264" s="153">
        <v>2200</v>
      </c>
    </row>
    <row r="265" spans="1:6" x14ac:dyDescent="0.2">
      <c r="A265" s="212">
        <v>931900</v>
      </c>
      <c r="B265" s="188" t="s">
        <v>554</v>
      </c>
      <c r="C265" s="153">
        <v>30000</v>
      </c>
      <c r="D265" s="153">
        <v>4535100</v>
      </c>
      <c r="E265" s="153">
        <v>259300</v>
      </c>
    </row>
    <row r="266" spans="1:6" s="233" customFormat="1" ht="26.25" customHeight="1" x14ac:dyDescent="0.2">
      <c r="A266" s="209">
        <v>938000</v>
      </c>
      <c r="B266" s="190" t="s">
        <v>41</v>
      </c>
      <c r="C266" s="232">
        <f t="shared" ref="C266:D266" si="262">C267+C268</f>
        <v>26723900</v>
      </c>
      <c r="D266" s="232">
        <f t="shared" si="262"/>
        <v>30497800</v>
      </c>
      <c r="E266" s="232">
        <f t="shared" ref="E266" si="263">E267+E268</f>
        <v>299600</v>
      </c>
      <c r="F266" s="263">
        <f t="shared" si="257"/>
        <v>114.12181605229776</v>
      </c>
    </row>
    <row r="267" spans="1:6" x14ac:dyDescent="0.2">
      <c r="A267" s="212">
        <v>938100</v>
      </c>
      <c r="B267" s="188" t="s">
        <v>42</v>
      </c>
      <c r="C267" s="153">
        <v>26393900</v>
      </c>
      <c r="D267" s="153">
        <v>30157800</v>
      </c>
      <c r="E267" s="153">
        <v>88000</v>
      </c>
      <c r="F267" s="262">
        <f t="shared" si="257"/>
        <v>114.26049200762299</v>
      </c>
    </row>
    <row r="268" spans="1:6" ht="52.5" x14ac:dyDescent="0.2">
      <c r="A268" s="212">
        <v>938200</v>
      </c>
      <c r="B268" s="188" t="s">
        <v>714</v>
      </c>
      <c r="C268" s="153">
        <v>330000</v>
      </c>
      <c r="D268" s="153">
        <v>340000</v>
      </c>
      <c r="E268" s="153">
        <v>211600</v>
      </c>
      <c r="F268" s="262">
        <f t="shared" si="257"/>
        <v>103.03030303030303</v>
      </c>
    </row>
    <row r="269" spans="1:6" s="233" customFormat="1" ht="25.5" x14ac:dyDescent="0.2">
      <c r="A269" s="218">
        <v>630000</v>
      </c>
      <c r="B269" s="215" t="s">
        <v>275</v>
      </c>
      <c r="C269" s="232">
        <f t="shared" ref="C269:D269" si="264">C270+C275</f>
        <v>69229199.989999995</v>
      </c>
      <c r="D269" s="232">
        <f t="shared" si="264"/>
        <v>61912000</v>
      </c>
      <c r="E269" s="232">
        <f t="shared" ref="E269" si="265">E270+E275</f>
        <v>108417100</v>
      </c>
      <c r="F269" s="263">
        <f t="shared" si="257"/>
        <v>89.430471548050605</v>
      </c>
    </row>
    <row r="270" spans="1:6" s="233" customFormat="1" ht="25.5" x14ac:dyDescent="0.2">
      <c r="A270" s="218">
        <v>631000</v>
      </c>
      <c r="B270" s="215" t="s">
        <v>586</v>
      </c>
      <c r="C270" s="232">
        <f t="shared" ref="C270:D270" si="266">SUM(C271:C274)</f>
        <v>32907700</v>
      </c>
      <c r="D270" s="232">
        <f t="shared" si="266"/>
        <v>22424400</v>
      </c>
      <c r="E270" s="232">
        <f t="shared" ref="E270" si="267">SUM(E271:E274)</f>
        <v>108184200</v>
      </c>
      <c r="F270" s="263">
        <f t="shared" si="257"/>
        <v>68.143322079634856</v>
      </c>
    </row>
    <row r="271" spans="1:6" x14ac:dyDescent="0.2">
      <c r="A271" s="217">
        <v>631100</v>
      </c>
      <c r="B271" s="213" t="s">
        <v>277</v>
      </c>
      <c r="C271" s="153">
        <v>15672300</v>
      </c>
      <c r="D271" s="153">
        <v>4668300</v>
      </c>
      <c r="E271" s="153">
        <v>2015600</v>
      </c>
      <c r="F271" s="262">
        <f t="shared" si="257"/>
        <v>29.786948948144175</v>
      </c>
    </row>
    <row r="272" spans="1:6" x14ac:dyDescent="0.2">
      <c r="A272" s="217">
        <v>631200</v>
      </c>
      <c r="B272" s="213" t="s">
        <v>278</v>
      </c>
      <c r="C272" s="153">
        <v>4040000</v>
      </c>
      <c r="D272" s="153">
        <v>5051000</v>
      </c>
      <c r="E272" s="153">
        <v>105079500</v>
      </c>
      <c r="F272" s="262">
        <f t="shared" si="257"/>
        <v>125.02475247524751</v>
      </c>
    </row>
    <row r="273" spans="1:6" x14ac:dyDescent="0.2">
      <c r="A273" s="217">
        <v>631300</v>
      </c>
      <c r="B273" s="213" t="s">
        <v>723</v>
      </c>
      <c r="C273" s="153">
        <v>38000</v>
      </c>
      <c r="D273" s="153">
        <v>46200</v>
      </c>
      <c r="E273" s="153">
        <v>96500</v>
      </c>
      <c r="F273" s="262">
        <f t="shared" si="257"/>
        <v>121.57894736842105</v>
      </c>
    </row>
    <row r="274" spans="1:6" x14ac:dyDescent="0.2">
      <c r="A274" s="217">
        <v>631900</v>
      </c>
      <c r="B274" s="213" t="s">
        <v>276</v>
      </c>
      <c r="C274" s="153">
        <v>13157400</v>
      </c>
      <c r="D274" s="153">
        <v>12658900</v>
      </c>
      <c r="E274" s="153">
        <v>992600</v>
      </c>
      <c r="F274" s="262">
        <f t="shared" si="257"/>
        <v>96.211257543283622</v>
      </c>
    </row>
    <row r="275" spans="1:6" s="233" customFormat="1" ht="26.25" customHeight="1" x14ac:dyDescent="0.2">
      <c r="A275" s="218">
        <v>638000</v>
      </c>
      <c r="B275" s="215" t="s">
        <v>282</v>
      </c>
      <c r="C275" s="232">
        <f t="shared" ref="C275:D275" si="268">C276+C277</f>
        <v>36321499.989999995</v>
      </c>
      <c r="D275" s="232">
        <f t="shared" si="268"/>
        <v>39487600</v>
      </c>
      <c r="E275" s="232">
        <f t="shared" ref="E275" si="269">E276+E277</f>
        <v>232900</v>
      </c>
      <c r="F275" s="263">
        <f t="shared" si="257"/>
        <v>108.7168757096257</v>
      </c>
    </row>
    <row r="276" spans="1:6" x14ac:dyDescent="0.2">
      <c r="A276" s="217">
        <v>638100</v>
      </c>
      <c r="B276" s="213" t="s">
        <v>283</v>
      </c>
      <c r="C276" s="153">
        <v>32981499.989999998</v>
      </c>
      <c r="D276" s="153">
        <v>36892600</v>
      </c>
      <c r="E276" s="153">
        <v>232900</v>
      </c>
      <c r="F276" s="262">
        <f t="shared" si="257"/>
        <v>111.85846614370433</v>
      </c>
    </row>
    <row r="277" spans="1:6" ht="52.5" x14ac:dyDescent="0.2">
      <c r="A277" s="234">
        <v>638200</v>
      </c>
      <c r="B277" s="152" t="s">
        <v>284</v>
      </c>
      <c r="C277" s="153">
        <v>3340000</v>
      </c>
      <c r="D277" s="153">
        <v>2595000</v>
      </c>
      <c r="E277" s="153">
        <v>0</v>
      </c>
      <c r="F277" s="262">
        <f t="shared" si="257"/>
        <v>77.694610778443121</v>
      </c>
    </row>
    <row r="278" spans="1:6" s="147" customFormat="1" ht="51" x14ac:dyDescent="0.2">
      <c r="A278" s="235" t="s">
        <v>285</v>
      </c>
      <c r="B278" s="236" t="s">
        <v>816</v>
      </c>
      <c r="C278" s="161">
        <v>0</v>
      </c>
      <c r="D278" s="161">
        <v>0</v>
      </c>
      <c r="E278" s="161">
        <v>55217200</v>
      </c>
      <c r="F278" s="263">
        <v>0</v>
      </c>
    </row>
    <row r="281" spans="1:6" ht="62.25" customHeight="1" x14ac:dyDescent="0.2">
      <c r="A281" s="289" t="s">
        <v>1033</v>
      </c>
      <c r="B281" s="289"/>
      <c r="C281" s="289"/>
      <c r="D281" s="289"/>
      <c r="E281" s="289"/>
      <c r="F281" s="289"/>
    </row>
    <row r="283" spans="1:6" ht="128.25" customHeight="1" x14ac:dyDescent="0.2">
      <c r="A283" s="237" t="s">
        <v>43</v>
      </c>
      <c r="B283" s="237" t="s">
        <v>529</v>
      </c>
      <c r="C283" s="157" t="s">
        <v>1028</v>
      </c>
      <c r="D283" s="157" t="s">
        <v>1034</v>
      </c>
      <c r="E283" s="157" t="s">
        <v>1035</v>
      </c>
      <c r="F283" s="157" t="s">
        <v>1029</v>
      </c>
    </row>
    <row r="284" spans="1:6" x14ac:dyDescent="0.2">
      <c r="A284" s="156">
        <v>1</v>
      </c>
      <c r="B284" s="156">
        <v>2</v>
      </c>
      <c r="C284" s="159">
        <v>3</v>
      </c>
      <c r="D284" s="159">
        <v>4</v>
      </c>
      <c r="E284" s="159">
        <v>5</v>
      </c>
      <c r="F284" s="159" t="s">
        <v>1027</v>
      </c>
    </row>
    <row r="285" spans="1:6" x14ac:dyDescent="0.2">
      <c r="A285" s="228" t="s">
        <v>587</v>
      </c>
      <c r="B285" s="213" t="s">
        <v>588</v>
      </c>
      <c r="C285" s="154">
        <v>585115900</v>
      </c>
      <c r="D285" s="154">
        <v>632351449.73886037</v>
      </c>
      <c r="E285" s="154">
        <v>222400</v>
      </c>
      <c r="F285" s="262">
        <f>D285/C285*100</f>
        <v>108.07285355582721</v>
      </c>
    </row>
    <row r="286" spans="1:6" x14ac:dyDescent="0.2">
      <c r="A286" s="228" t="s">
        <v>589</v>
      </c>
      <c r="B286" s="213" t="s">
        <v>590</v>
      </c>
      <c r="C286" s="154">
        <v>0</v>
      </c>
      <c r="D286" s="154">
        <v>0</v>
      </c>
      <c r="E286" s="154">
        <v>0</v>
      </c>
      <c r="F286" s="262">
        <v>0</v>
      </c>
    </row>
    <row r="287" spans="1:6" x14ac:dyDescent="0.2">
      <c r="A287" s="238" t="s">
        <v>591</v>
      </c>
      <c r="B287" s="213" t="s">
        <v>592</v>
      </c>
      <c r="C287" s="154">
        <v>464959399.99611109</v>
      </c>
      <c r="D287" s="154">
        <v>553568550</v>
      </c>
      <c r="E287" s="154">
        <v>20731600</v>
      </c>
      <c r="F287" s="262">
        <f t="shared" ref="F287:F295" si="270">D287/C287*100</f>
        <v>119.0573951197954</v>
      </c>
    </row>
    <row r="288" spans="1:6" x14ac:dyDescent="0.2">
      <c r="A288" s="238" t="s">
        <v>593</v>
      </c>
      <c r="B288" s="213" t="s">
        <v>594</v>
      </c>
      <c r="C288" s="154">
        <v>335600400.39999998</v>
      </c>
      <c r="D288" s="154">
        <v>398085900</v>
      </c>
      <c r="E288" s="154">
        <v>162225900</v>
      </c>
      <c r="F288" s="262">
        <f t="shared" si="270"/>
        <v>118.61901819113562</v>
      </c>
    </row>
    <row r="289" spans="1:6" x14ac:dyDescent="0.2">
      <c r="A289" s="238" t="s">
        <v>595</v>
      </c>
      <c r="B289" s="213" t="s">
        <v>596</v>
      </c>
      <c r="C289" s="154">
        <v>6502000</v>
      </c>
      <c r="D289" s="154">
        <v>8540750</v>
      </c>
      <c r="E289" s="154">
        <v>0</v>
      </c>
      <c r="F289" s="262">
        <f t="shared" si="270"/>
        <v>131.3557366964011</v>
      </c>
    </row>
    <row r="290" spans="1:6" x14ac:dyDescent="0.2">
      <c r="A290" s="238" t="s">
        <v>597</v>
      </c>
      <c r="B290" s="213" t="s">
        <v>598</v>
      </c>
      <c r="C290" s="154">
        <v>15200000</v>
      </c>
      <c r="D290" s="154">
        <v>17018750</v>
      </c>
      <c r="E290" s="154">
        <v>0</v>
      </c>
      <c r="F290" s="262">
        <f t="shared" si="270"/>
        <v>111.96546052631579</v>
      </c>
    </row>
    <row r="291" spans="1:6" x14ac:dyDescent="0.2">
      <c r="A291" s="238" t="s">
        <v>599</v>
      </c>
      <c r="B291" s="213" t="s">
        <v>600</v>
      </c>
      <c r="C291" s="154">
        <v>423872200</v>
      </c>
      <c r="D291" s="154">
        <v>481879700</v>
      </c>
      <c r="E291" s="154">
        <v>0</v>
      </c>
      <c r="F291" s="262">
        <f t="shared" si="270"/>
        <v>113.68513905842374</v>
      </c>
    </row>
    <row r="292" spans="1:6" x14ac:dyDescent="0.2">
      <c r="A292" s="238" t="s">
        <v>601</v>
      </c>
      <c r="B292" s="213" t="s">
        <v>602</v>
      </c>
      <c r="C292" s="154">
        <v>121833899.9943153</v>
      </c>
      <c r="D292" s="154">
        <v>127162150</v>
      </c>
      <c r="E292" s="154">
        <v>0</v>
      </c>
      <c r="F292" s="262">
        <f t="shared" si="270"/>
        <v>104.37337227646273</v>
      </c>
    </row>
    <row r="293" spans="1:6" x14ac:dyDescent="0.2">
      <c r="A293" s="238" t="s">
        <v>603</v>
      </c>
      <c r="B293" s="213" t="s">
        <v>604</v>
      </c>
      <c r="C293" s="154">
        <v>630897500</v>
      </c>
      <c r="D293" s="154">
        <v>680457150.25999999</v>
      </c>
      <c r="E293" s="154">
        <v>49457200</v>
      </c>
      <c r="F293" s="262">
        <f t="shared" si="270"/>
        <v>107.85542029568987</v>
      </c>
    </row>
    <row r="294" spans="1:6" x14ac:dyDescent="0.2">
      <c r="A294" s="238">
        <v>10</v>
      </c>
      <c r="B294" s="213" t="s">
        <v>605</v>
      </c>
      <c r="C294" s="154">
        <v>2580961800</v>
      </c>
      <c r="D294" s="154">
        <v>2596993300</v>
      </c>
      <c r="E294" s="154">
        <v>0</v>
      </c>
      <c r="F294" s="262">
        <f t="shared" si="270"/>
        <v>100.6211444121335</v>
      </c>
    </row>
    <row r="295" spans="1:6" s="147" customFormat="1" ht="25.5" x14ac:dyDescent="0.2">
      <c r="A295" s="288" t="s">
        <v>606</v>
      </c>
      <c r="B295" s="288"/>
      <c r="C295" s="239">
        <f t="shared" ref="C295:D295" si="271">SUM(C285:C294)</f>
        <v>5164943100.3904266</v>
      </c>
      <c r="D295" s="239">
        <f t="shared" si="271"/>
        <v>5496057699.9988604</v>
      </c>
      <c r="E295" s="239">
        <f t="shared" ref="E295" si="272">SUM(E285:E294)</f>
        <v>232637100</v>
      </c>
      <c r="F295" s="275">
        <f t="shared" si="270"/>
        <v>106.41080827363625</v>
      </c>
    </row>
    <row r="296" spans="1:6" x14ac:dyDescent="0.2">
      <c r="C296" s="154"/>
      <c r="D296" s="154"/>
    </row>
    <row r="298" spans="1:6" x14ac:dyDescent="0.2">
      <c r="E298" s="154"/>
    </row>
  </sheetData>
  <mergeCells count="3">
    <mergeCell ref="A295:B295"/>
    <mergeCell ref="A281:F281"/>
    <mergeCell ref="A141:F141"/>
  </mergeCells>
  <printOptions horizontalCentered="1"/>
  <pageMargins left="0" right="0" top="0" bottom="0" header="0" footer="0"/>
  <pageSetup paperSize="9" scale="38" firstPageNumber="4" orientation="portrait" useFirstPageNumber="1" r:id="rId1"/>
  <headerFooter>
    <oddFooter>&amp;C&amp;18&amp;P</oddFooter>
  </headerFooter>
  <rowBreaks count="5" manualBreakCount="5">
    <brk id="71" max="16383" man="1"/>
    <brk id="140" max="16383" man="1"/>
    <brk id="195" max="5" man="1"/>
    <brk id="221" max="43" man="1"/>
    <brk id="279" max="5" man="1"/>
  </rowBreaks>
  <ignoredErrors>
    <ignoredError sqref="C295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33"/>
  <sheetViews>
    <sheetView view="pageBreakPreview" zoomScale="70" zoomScaleNormal="70" zoomScaleSheetLayoutView="70" workbookViewId="0">
      <pane xSplit="2" ySplit="4" topLeftCell="C5" activePane="bottomRight" state="frozen"/>
      <selection pane="topRight" activeCell="AD1" sqref="AD1"/>
      <selection pane="bottomLeft" activeCell="A5" sqref="A5"/>
      <selection pane="bottomRight" activeCell="A7" sqref="A7"/>
    </sheetView>
  </sheetViews>
  <sheetFormatPr defaultColWidth="9.140625" defaultRowHeight="20.25" x14ac:dyDescent="0.2"/>
  <cols>
    <col min="1" max="1" width="18.42578125" style="48" customWidth="1"/>
    <col min="2" max="2" width="122.7109375" style="73" customWidth="1"/>
    <col min="3" max="5" width="27.5703125" style="29" customWidth="1"/>
    <col min="6" max="6" width="13.5703125" style="276" customWidth="1"/>
    <col min="7" max="7" width="10.85546875" style="36" bestFit="1" customWidth="1"/>
    <col min="8" max="16384" width="9.140625" style="36"/>
  </cols>
  <sheetData>
    <row r="1" spans="1:6" s="30" customFormat="1" x14ac:dyDescent="0.2">
      <c r="A1" s="27" t="s">
        <v>1036</v>
      </c>
      <c r="B1" s="28"/>
      <c r="C1" s="29"/>
      <c r="D1" s="29"/>
      <c r="E1" s="29"/>
      <c r="F1" s="276"/>
    </row>
    <row r="2" spans="1:6" s="30" customFormat="1" x14ac:dyDescent="0.2">
      <c r="A2" s="31"/>
      <c r="B2" s="32"/>
      <c r="C2" s="33"/>
      <c r="D2" s="33"/>
      <c r="E2" s="33"/>
      <c r="F2" s="277"/>
    </row>
    <row r="3" spans="1:6" ht="120.75" customHeight="1" x14ac:dyDescent="0.2">
      <c r="A3" s="34" t="s">
        <v>43</v>
      </c>
      <c r="B3" s="34" t="s">
        <v>1</v>
      </c>
      <c r="C3" s="35" t="s">
        <v>1028</v>
      </c>
      <c r="D3" s="35" t="s">
        <v>1034</v>
      </c>
      <c r="E3" s="35" t="s">
        <v>1035</v>
      </c>
      <c r="F3" s="35" t="s">
        <v>1029</v>
      </c>
    </row>
    <row r="4" spans="1:6" s="39" customFormat="1" ht="18" customHeight="1" x14ac:dyDescent="0.2">
      <c r="A4" s="37">
        <v>1</v>
      </c>
      <c r="B4" s="38">
        <v>2</v>
      </c>
      <c r="C4" s="37">
        <v>3</v>
      </c>
      <c r="D4" s="37">
        <v>4</v>
      </c>
      <c r="E4" s="145">
        <v>5</v>
      </c>
      <c r="F4" s="145" t="s">
        <v>1027</v>
      </c>
    </row>
    <row r="5" spans="1:6" x14ac:dyDescent="0.2">
      <c r="A5" s="40"/>
      <c r="B5" s="41"/>
      <c r="C5" s="42"/>
      <c r="D5" s="42"/>
      <c r="E5" s="42"/>
      <c r="F5" s="278"/>
    </row>
    <row r="6" spans="1:6" s="68" customFormat="1" x14ac:dyDescent="0.2">
      <c r="A6" s="66"/>
      <c r="B6" s="44"/>
      <c r="C6" s="67"/>
      <c r="D6" s="67"/>
      <c r="E6" s="67"/>
      <c r="F6" s="279"/>
    </row>
    <row r="7" spans="1:6" s="68" customFormat="1" x14ac:dyDescent="0.2">
      <c r="A7" s="66"/>
      <c r="B7" s="44"/>
      <c r="C7" s="67"/>
      <c r="D7" s="67"/>
      <c r="E7" s="67"/>
      <c r="F7" s="279"/>
    </row>
    <row r="8" spans="1:6" x14ac:dyDescent="0.2">
      <c r="A8" s="69"/>
      <c r="B8" s="70"/>
      <c r="C8" s="71"/>
      <c r="D8" s="71"/>
      <c r="E8" s="71"/>
      <c r="F8" s="280"/>
    </row>
    <row r="9" spans="1:6" x14ac:dyDescent="0.2">
      <c r="A9" s="69"/>
      <c r="B9" s="70"/>
      <c r="C9" s="71"/>
      <c r="D9" s="71"/>
      <c r="E9" s="71"/>
      <c r="F9" s="280"/>
    </row>
    <row r="10" spans="1:6" ht="20.25" customHeight="1" x14ac:dyDescent="0.2">
      <c r="A10" s="72"/>
      <c r="C10" s="74"/>
      <c r="D10" s="74"/>
      <c r="E10" s="74"/>
    </row>
    <row r="11" spans="1:6" ht="20.25" customHeight="1" x14ac:dyDescent="0.2">
      <c r="A11" s="75" t="s">
        <v>744</v>
      </c>
      <c r="B11" s="44"/>
      <c r="C11" s="74"/>
      <c r="D11" s="74"/>
      <c r="E11" s="74"/>
    </row>
    <row r="12" spans="1:6" ht="20.25" customHeight="1" x14ac:dyDescent="0.2">
      <c r="A12" s="76"/>
      <c r="B12" s="77" t="s">
        <v>287</v>
      </c>
      <c r="C12" s="74"/>
      <c r="D12" s="74"/>
      <c r="E12" s="74"/>
    </row>
    <row r="13" spans="1:6" s="68" customFormat="1" ht="20.25" customHeight="1" x14ac:dyDescent="0.2">
      <c r="A13" s="43"/>
      <c r="B13" s="44"/>
      <c r="C13" s="78"/>
      <c r="D13" s="78"/>
      <c r="E13" s="78"/>
      <c r="F13" s="281"/>
    </row>
    <row r="14" spans="1:6" ht="20.25" customHeight="1" x14ac:dyDescent="0.2">
      <c r="A14" s="43"/>
      <c r="B14" s="44"/>
      <c r="C14" s="74"/>
      <c r="D14" s="74"/>
      <c r="E14" s="74"/>
    </row>
    <row r="15" spans="1:6" s="30" customFormat="1" x14ac:dyDescent="0.2">
      <c r="A15" s="48" t="s">
        <v>288</v>
      </c>
      <c r="B15" s="49"/>
      <c r="C15" s="74"/>
      <c r="D15" s="74"/>
      <c r="E15" s="74"/>
      <c r="F15" s="276"/>
    </row>
    <row r="16" spans="1:6" s="30" customFormat="1" x14ac:dyDescent="0.2">
      <c r="A16" s="48" t="s">
        <v>289</v>
      </c>
      <c r="B16" s="49"/>
      <c r="C16" s="74"/>
      <c r="D16" s="74"/>
      <c r="E16" s="74"/>
      <c r="F16" s="276"/>
    </row>
    <row r="17" spans="1:6" s="30" customFormat="1" x14ac:dyDescent="0.2">
      <c r="A17" s="48" t="s">
        <v>290</v>
      </c>
      <c r="B17" s="49"/>
      <c r="C17" s="74"/>
      <c r="D17" s="74"/>
      <c r="E17" s="74"/>
      <c r="F17" s="276"/>
    </row>
    <row r="18" spans="1:6" s="30" customFormat="1" x14ac:dyDescent="0.2">
      <c r="A18" s="48" t="s">
        <v>291</v>
      </c>
      <c r="B18" s="49"/>
      <c r="C18" s="74"/>
      <c r="D18" s="74"/>
      <c r="E18" s="74"/>
      <c r="F18" s="276"/>
    </row>
    <row r="19" spans="1:6" s="30" customFormat="1" x14ac:dyDescent="0.2">
      <c r="A19" s="48"/>
      <c r="B19" s="79"/>
      <c r="C19" s="67"/>
      <c r="D19" s="67"/>
      <c r="E19" s="67"/>
      <c r="F19" s="279"/>
    </row>
    <row r="20" spans="1:6" x14ac:dyDescent="0.2">
      <c r="A20" s="80">
        <v>410000</v>
      </c>
      <c r="B20" s="47" t="s">
        <v>44</v>
      </c>
      <c r="C20" s="81">
        <f>C21+C26+0+0+0</f>
        <v>77169000</v>
      </c>
      <c r="D20" s="81">
        <f>D21+D26+0+0+0</f>
        <v>76373000</v>
      </c>
      <c r="E20" s="81">
        <f>E21+E26+0+0+0</f>
        <v>0</v>
      </c>
      <c r="F20" s="282">
        <f t="shared" ref="F20:F44" si="0">D20/C20*100</f>
        <v>98.968497712812137</v>
      </c>
    </row>
    <row r="21" spans="1:6" x14ac:dyDescent="0.2">
      <c r="A21" s="80">
        <v>411000</v>
      </c>
      <c r="B21" s="47" t="s">
        <v>45</v>
      </c>
      <c r="C21" s="81">
        <f t="shared" ref="C21:D21" si="1">SUM(C22:C25)</f>
        <v>4285000</v>
      </c>
      <c r="D21" s="81">
        <f t="shared" si="1"/>
        <v>5145000</v>
      </c>
      <c r="E21" s="81">
        <f t="shared" ref="E21" si="2">SUM(E22:E25)</f>
        <v>0</v>
      </c>
      <c r="F21" s="282">
        <f t="shared" si="0"/>
        <v>120.07001166861144</v>
      </c>
    </row>
    <row r="22" spans="1:6" x14ac:dyDescent="0.2">
      <c r="A22" s="54">
        <v>411100</v>
      </c>
      <c r="B22" s="49" t="s">
        <v>46</v>
      </c>
      <c r="C22" s="58">
        <v>4100000</v>
      </c>
      <c r="D22" s="58">
        <v>4940000</v>
      </c>
      <c r="E22" s="58">
        <v>0</v>
      </c>
      <c r="F22" s="283">
        <f t="shared" si="0"/>
        <v>120.48780487804878</v>
      </c>
    </row>
    <row r="23" spans="1:6" x14ac:dyDescent="0.2">
      <c r="A23" s="54">
        <v>411200</v>
      </c>
      <c r="B23" s="49" t="s">
        <v>47</v>
      </c>
      <c r="C23" s="58">
        <v>125000</v>
      </c>
      <c r="D23" s="58">
        <v>130000</v>
      </c>
      <c r="E23" s="58">
        <v>0</v>
      </c>
      <c r="F23" s="283">
        <f t="shared" si="0"/>
        <v>104</v>
      </c>
    </row>
    <row r="24" spans="1:6" ht="40.5" x14ac:dyDescent="0.2">
      <c r="A24" s="54">
        <v>411300</v>
      </c>
      <c r="B24" s="49" t="s">
        <v>48</v>
      </c>
      <c r="C24" s="58">
        <v>30000</v>
      </c>
      <c r="D24" s="58">
        <v>40000</v>
      </c>
      <c r="E24" s="58">
        <v>0</v>
      </c>
      <c r="F24" s="283">
        <f t="shared" si="0"/>
        <v>133.33333333333331</v>
      </c>
    </row>
    <row r="25" spans="1:6" x14ac:dyDescent="0.2">
      <c r="A25" s="54">
        <v>411400</v>
      </c>
      <c r="B25" s="49" t="s">
        <v>49</v>
      </c>
      <c r="C25" s="58">
        <v>30000</v>
      </c>
      <c r="D25" s="58">
        <v>35000</v>
      </c>
      <c r="E25" s="58">
        <v>0</v>
      </c>
      <c r="F25" s="283">
        <f t="shared" si="0"/>
        <v>116.66666666666667</v>
      </c>
    </row>
    <row r="26" spans="1:6" x14ac:dyDescent="0.2">
      <c r="A26" s="80">
        <v>412000</v>
      </c>
      <c r="B26" s="51" t="s">
        <v>50</v>
      </c>
      <c r="C26" s="81">
        <f t="shared" ref="C26:D26" si="3">SUM(C27:C44)</f>
        <v>72884000</v>
      </c>
      <c r="D26" s="81">
        <f t="shared" si="3"/>
        <v>71228000</v>
      </c>
      <c r="E26" s="81">
        <f t="shared" ref="E26" si="4">SUM(E27:E44)</f>
        <v>0</v>
      </c>
      <c r="F26" s="282">
        <f t="shared" si="0"/>
        <v>97.727896383293995</v>
      </c>
    </row>
    <row r="27" spans="1:6" x14ac:dyDescent="0.2">
      <c r="A27" s="54">
        <v>412100</v>
      </c>
      <c r="B27" s="53" t="s">
        <v>51</v>
      </c>
      <c r="C27" s="58">
        <v>40000</v>
      </c>
      <c r="D27" s="58">
        <v>40000</v>
      </c>
      <c r="E27" s="58">
        <v>0</v>
      </c>
      <c r="F27" s="283">
        <f t="shared" si="0"/>
        <v>100</v>
      </c>
    </row>
    <row r="28" spans="1:6" x14ac:dyDescent="0.2">
      <c r="A28" s="54">
        <v>412200</v>
      </c>
      <c r="B28" s="49" t="s">
        <v>52</v>
      </c>
      <c r="C28" s="58">
        <v>300000</v>
      </c>
      <c r="D28" s="58">
        <v>320000</v>
      </c>
      <c r="E28" s="58">
        <v>0</v>
      </c>
      <c r="F28" s="283">
        <f t="shared" si="0"/>
        <v>106.66666666666667</v>
      </c>
    </row>
    <row r="29" spans="1:6" x14ac:dyDescent="0.2">
      <c r="A29" s="54">
        <v>412300</v>
      </c>
      <c r="B29" s="49" t="s">
        <v>53</v>
      </c>
      <c r="C29" s="58">
        <v>120000</v>
      </c>
      <c r="D29" s="58">
        <v>150000</v>
      </c>
      <c r="E29" s="58">
        <v>0</v>
      </c>
      <c r="F29" s="283">
        <f t="shared" si="0"/>
        <v>125</v>
      </c>
    </row>
    <row r="30" spans="1:6" x14ac:dyDescent="0.2">
      <c r="A30" s="54">
        <v>412400</v>
      </c>
      <c r="B30" s="49" t="s">
        <v>55</v>
      </c>
      <c r="C30" s="58">
        <v>10000</v>
      </c>
      <c r="D30" s="58">
        <v>42000</v>
      </c>
      <c r="E30" s="58">
        <v>0</v>
      </c>
      <c r="F30" s="283"/>
    </row>
    <row r="31" spans="1:6" x14ac:dyDescent="0.2">
      <c r="A31" s="54">
        <v>412500</v>
      </c>
      <c r="B31" s="49" t="s">
        <v>57</v>
      </c>
      <c r="C31" s="58">
        <v>250000</v>
      </c>
      <c r="D31" s="58">
        <v>400000</v>
      </c>
      <c r="E31" s="58">
        <v>0</v>
      </c>
      <c r="F31" s="283">
        <f t="shared" si="0"/>
        <v>160</v>
      </c>
    </row>
    <row r="32" spans="1:6" x14ac:dyDescent="0.2">
      <c r="A32" s="54">
        <v>412600</v>
      </c>
      <c r="B32" s="49" t="s">
        <v>58</v>
      </c>
      <c r="C32" s="58">
        <v>400000</v>
      </c>
      <c r="D32" s="58">
        <v>549000.00000000047</v>
      </c>
      <c r="E32" s="58">
        <v>0</v>
      </c>
      <c r="F32" s="283">
        <f t="shared" si="0"/>
        <v>137.25000000000011</v>
      </c>
    </row>
    <row r="33" spans="1:6" x14ac:dyDescent="0.2">
      <c r="A33" s="54">
        <v>412700</v>
      </c>
      <c r="B33" s="49" t="s">
        <v>60</v>
      </c>
      <c r="C33" s="58">
        <v>200000</v>
      </c>
      <c r="D33" s="58">
        <v>4024000</v>
      </c>
      <c r="E33" s="58">
        <v>0</v>
      </c>
      <c r="F33" s="283"/>
    </row>
    <row r="34" spans="1:6" x14ac:dyDescent="0.2">
      <c r="A34" s="54">
        <v>412800</v>
      </c>
      <c r="B34" s="53" t="s">
        <v>73</v>
      </c>
      <c r="C34" s="58">
        <v>10000</v>
      </c>
      <c r="D34" s="58">
        <v>30000.000000000047</v>
      </c>
      <c r="E34" s="58">
        <v>0</v>
      </c>
      <c r="F34" s="283"/>
    </row>
    <row r="35" spans="1:6" x14ac:dyDescent="0.2">
      <c r="A35" s="54">
        <v>412900</v>
      </c>
      <c r="B35" s="53" t="s">
        <v>74</v>
      </c>
      <c r="C35" s="58">
        <v>5000</v>
      </c>
      <c r="D35" s="58">
        <v>7000</v>
      </c>
      <c r="E35" s="58">
        <v>0</v>
      </c>
      <c r="F35" s="283">
        <f t="shared" si="0"/>
        <v>140</v>
      </c>
    </row>
    <row r="36" spans="1:6" x14ac:dyDescent="0.2">
      <c r="A36" s="54">
        <v>412900</v>
      </c>
      <c r="B36" s="53" t="s">
        <v>75</v>
      </c>
      <c r="C36" s="58">
        <v>700000</v>
      </c>
      <c r="D36" s="58">
        <v>1200000</v>
      </c>
      <c r="E36" s="58">
        <v>0</v>
      </c>
      <c r="F36" s="283">
        <f t="shared" si="0"/>
        <v>171.42857142857142</v>
      </c>
    </row>
    <row r="37" spans="1:6" x14ac:dyDescent="0.2">
      <c r="A37" s="54">
        <v>412900</v>
      </c>
      <c r="B37" s="53" t="s">
        <v>76</v>
      </c>
      <c r="C37" s="58">
        <v>175000</v>
      </c>
      <c r="D37" s="58">
        <v>300000</v>
      </c>
      <c r="E37" s="58">
        <v>0</v>
      </c>
      <c r="F37" s="283">
        <f t="shared" si="0"/>
        <v>171.42857142857142</v>
      </c>
    </row>
    <row r="38" spans="1:6" x14ac:dyDescent="0.2">
      <c r="A38" s="54">
        <v>412900</v>
      </c>
      <c r="B38" s="53" t="s">
        <v>77</v>
      </c>
      <c r="C38" s="58">
        <v>12000</v>
      </c>
      <c r="D38" s="58">
        <v>12000</v>
      </c>
      <c r="E38" s="58">
        <v>0</v>
      </c>
      <c r="F38" s="283">
        <f t="shared" si="0"/>
        <v>100</v>
      </c>
    </row>
    <row r="39" spans="1:6" x14ac:dyDescent="0.2">
      <c r="A39" s="54">
        <v>412900</v>
      </c>
      <c r="B39" s="53" t="s">
        <v>78</v>
      </c>
      <c r="C39" s="58">
        <v>9000</v>
      </c>
      <c r="D39" s="58">
        <v>10000</v>
      </c>
      <c r="E39" s="58">
        <v>0</v>
      </c>
      <c r="F39" s="283">
        <f t="shared" si="0"/>
        <v>111.11111111111111</v>
      </c>
    </row>
    <row r="40" spans="1:6" x14ac:dyDescent="0.2">
      <c r="A40" s="54">
        <v>412900</v>
      </c>
      <c r="B40" s="53" t="s">
        <v>79</v>
      </c>
      <c r="C40" s="58">
        <v>150000</v>
      </c>
      <c r="D40" s="58">
        <v>150000</v>
      </c>
      <c r="E40" s="58">
        <v>0</v>
      </c>
      <c r="F40" s="283">
        <f t="shared" si="0"/>
        <v>100</v>
      </c>
    </row>
    <row r="41" spans="1:6" x14ac:dyDescent="0.2">
      <c r="A41" s="54">
        <v>412900</v>
      </c>
      <c r="B41" s="49" t="s">
        <v>80</v>
      </c>
      <c r="C41" s="58">
        <v>3000</v>
      </c>
      <c r="D41" s="58">
        <v>3000</v>
      </c>
      <c r="E41" s="58">
        <v>0</v>
      </c>
      <c r="F41" s="283">
        <f t="shared" si="0"/>
        <v>100</v>
      </c>
    </row>
    <row r="42" spans="1:6" x14ac:dyDescent="0.2">
      <c r="A42" s="54">
        <v>412900</v>
      </c>
      <c r="B42" s="49" t="s">
        <v>758</v>
      </c>
      <c r="C42" s="58">
        <v>35000000</v>
      </c>
      <c r="D42" s="58">
        <v>35000000</v>
      </c>
      <c r="E42" s="58">
        <v>0</v>
      </c>
      <c r="F42" s="283">
        <f t="shared" si="0"/>
        <v>100</v>
      </c>
    </row>
    <row r="43" spans="1:6" ht="40.5" x14ac:dyDescent="0.2">
      <c r="A43" s="54">
        <v>412900</v>
      </c>
      <c r="B43" s="49" t="s">
        <v>1037</v>
      </c>
      <c r="C43" s="58">
        <v>35000000</v>
      </c>
      <c r="D43" s="58">
        <v>28400000</v>
      </c>
      <c r="E43" s="58">
        <v>0</v>
      </c>
      <c r="F43" s="283">
        <f t="shared" si="0"/>
        <v>81.142857142857139</v>
      </c>
    </row>
    <row r="44" spans="1:6" x14ac:dyDescent="0.2">
      <c r="A44" s="54">
        <v>412900</v>
      </c>
      <c r="B44" s="49" t="s">
        <v>866</v>
      </c>
      <c r="C44" s="58">
        <v>500000</v>
      </c>
      <c r="D44" s="58">
        <v>591000</v>
      </c>
      <c r="E44" s="58">
        <v>0</v>
      </c>
      <c r="F44" s="283">
        <f t="shared" si="0"/>
        <v>118.19999999999999</v>
      </c>
    </row>
    <row r="45" spans="1:6" x14ac:dyDescent="0.2">
      <c r="A45" s="80">
        <v>510000</v>
      </c>
      <c r="B45" s="51" t="s">
        <v>244</v>
      </c>
      <c r="C45" s="81">
        <f>C46+C49+0</f>
        <v>285000</v>
      </c>
      <c r="D45" s="81">
        <f>D46+D49+0</f>
        <v>545000</v>
      </c>
      <c r="E45" s="81">
        <f>E46+E49+0</f>
        <v>0</v>
      </c>
      <c r="F45" s="282">
        <f t="shared" ref="F45:F54" si="5">D45/C45*100</f>
        <v>191.2280701754386</v>
      </c>
    </row>
    <row r="46" spans="1:6" x14ac:dyDescent="0.2">
      <c r="A46" s="80">
        <v>511000</v>
      </c>
      <c r="B46" s="51" t="s">
        <v>245</v>
      </c>
      <c r="C46" s="81">
        <f>SUM(C47:C48)</f>
        <v>220000</v>
      </c>
      <c r="D46" s="81">
        <f>SUM(D47:D48)</f>
        <v>470000</v>
      </c>
      <c r="E46" s="81">
        <f>SUM(E47:E48)</f>
        <v>0</v>
      </c>
      <c r="F46" s="282">
        <f t="shared" si="5"/>
        <v>213.63636363636363</v>
      </c>
    </row>
    <row r="47" spans="1:6" x14ac:dyDescent="0.2">
      <c r="A47" s="54">
        <v>511200</v>
      </c>
      <c r="B47" s="49" t="s">
        <v>247</v>
      </c>
      <c r="C47" s="58">
        <v>20000</v>
      </c>
      <c r="D47" s="58">
        <v>20000</v>
      </c>
      <c r="E47" s="58">
        <v>0</v>
      </c>
      <c r="F47" s="283">
        <f t="shared" si="5"/>
        <v>100</v>
      </c>
    </row>
    <row r="48" spans="1:6" x14ac:dyDescent="0.2">
      <c r="A48" s="54">
        <v>511300</v>
      </c>
      <c r="B48" s="49" t="s">
        <v>248</v>
      </c>
      <c r="C48" s="58">
        <v>200000</v>
      </c>
      <c r="D48" s="58">
        <v>450000</v>
      </c>
      <c r="E48" s="58">
        <v>0</v>
      </c>
      <c r="F48" s="283">
        <f t="shared" si="5"/>
        <v>225</v>
      </c>
    </row>
    <row r="49" spans="1:6" x14ac:dyDescent="0.2">
      <c r="A49" s="80">
        <v>516000</v>
      </c>
      <c r="B49" s="51" t="s">
        <v>256</v>
      </c>
      <c r="C49" s="81">
        <f t="shared" ref="C49:D49" si="6">C50</f>
        <v>65000</v>
      </c>
      <c r="D49" s="81">
        <f t="shared" si="6"/>
        <v>75000</v>
      </c>
      <c r="E49" s="81">
        <f t="shared" ref="E49" si="7">E50</f>
        <v>0</v>
      </c>
      <c r="F49" s="282">
        <f t="shared" si="5"/>
        <v>115.38461538461537</v>
      </c>
    </row>
    <row r="50" spans="1:6" x14ac:dyDescent="0.2">
      <c r="A50" s="54">
        <v>516100</v>
      </c>
      <c r="B50" s="49" t="s">
        <v>256</v>
      </c>
      <c r="C50" s="58">
        <v>65000</v>
      </c>
      <c r="D50" s="58">
        <v>75000</v>
      </c>
      <c r="E50" s="58">
        <v>0</v>
      </c>
      <c r="F50" s="283">
        <f t="shared" si="5"/>
        <v>115.38461538461537</v>
      </c>
    </row>
    <row r="51" spans="1:6" s="62" customFormat="1" x14ac:dyDescent="0.2">
      <c r="A51" s="80">
        <v>630000</v>
      </c>
      <c r="B51" s="51" t="s">
        <v>275</v>
      </c>
      <c r="C51" s="81">
        <f>0+C52</f>
        <v>50000</v>
      </c>
      <c r="D51" s="81">
        <f>0+D52</f>
        <v>50000</v>
      </c>
      <c r="E51" s="81">
        <f>0+E52</f>
        <v>0</v>
      </c>
      <c r="F51" s="282">
        <f t="shared" si="5"/>
        <v>100</v>
      </c>
    </row>
    <row r="52" spans="1:6" s="62" customFormat="1" x14ac:dyDescent="0.2">
      <c r="A52" s="80">
        <v>638000</v>
      </c>
      <c r="B52" s="51" t="s">
        <v>282</v>
      </c>
      <c r="C52" s="81">
        <f t="shared" ref="C52:D52" si="8">C53</f>
        <v>50000</v>
      </c>
      <c r="D52" s="81">
        <f t="shared" si="8"/>
        <v>50000</v>
      </c>
      <c r="E52" s="81">
        <f t="shared" ref="E52" si="9">E53</f>
        <v>0</v>
      </c>
      <c r="F52" s="282">
        <f t="shared" si="5"/>
        <v>100</v>
      </c>
    </row>
    <row r="53" spans="1:6" x14ac:dyDescent="0.2">
      <c r="A53" s="54">
        <v>638100</v>
      </c>
      <c r="B53" s="49" t="s">
        <v>283</v>
      </c>
      <c r="C53" s="58">
        <v>50000</v>
      </c>
      <c r="D53" s="58">
        <v>50000</v>
      </c>
      <c r="E53" s="58">
        <v>0</v>
      </c>
      <c r="F53" s="283">
        <f t="shared" si="5"/>
        <v>100</v>
      </c>
    </row>
    <row r="54" spans="1:6" x14ac:dyDescent="0.2">
      <c r="A54" s="82"/>
      <c r="B54" s="83" t="s">
        <v>292</v>
      </c>
      <c r="C54" s="84">
        <f>C20+C45+C51+0</f>
        <v>77504000</v>
      </c>
      <c r="D54" s="84">
        <f>D20+D45+D51+0</f>
        <v>76968000</v>
      </c>
      <c r="E54" s="84">
        <f>E20+E45+E51+0</f>
        <v>0</v>
      </c>
      <c r="F54" s="34">
        <f t="shared" si="5"/>
        <v>99.308422791081753</v>
      </c>
    </row>
    <row r="55" spans="1:6" s="30" customFormat="1" x14ac:dyDescent="0.2">
      <c r="A55" s="40"/>
      <c r="B55" s="85"/>
      <c r="C55" s="67"/>
      <c r="D55" s="67"/>
      <c r="E55" s="67"/>
      <c r="F55" s="279"/>
    </row>
    <row r="56" spans="1:6" s="30" customFormat="1" x14ac:dyDescent="0.2">
      <c r="A56" s="43"/>
      <c r="B56" s="44"/>
      <c r="C56" s="50"/>
      <c r="D56" s="50"/>
      <c r="E56" s="50"/>
      <c r="F56" s="284"/>
    </row>
    <row r="57" spans="1:6" s="30" customFormat="1" x14ac:dyDescent="0.2">
      <c r="A57" s="48" t="s">
        <v>293</v>
      </c>
      <c r="B57" s="51"/>
      <c r="C57" s="50"/>
      <c r="D57" s="50"/>
      <c r="E57" s="50"/>
      <c r="F57" s="284"/>
    </row>
    <row r="58" spans="1:6" s="30" customFormat="1" x14ac:dyDescent="0.2">
      <c r="A58" s="48" t="s">
        <v>294</v>
      </c>
      <c r="B58" s="51"/>
      <c r="C58" s="50"/>
      <c r="D58" s="50"/>
      <c r="E58" s="50"/>
      <c r="F58" s="284"/>
    </row>
    <row r="59" spans="1:6" s="30" customFormat="1" x14ac:dyDescent="0.2">
      <c r="A59" s="48" t="s">
        <v>295</v>
      </c>
      <c r="B59" s="51"/>
      <c r="C59" s="50"/>
      <c r="D59" s="50"/>
      <c r="E59" s="50"/>
      <c r="F59" s="284"/>
    </row>
    <row r="60" spans="1:6" s="30" customFormat="1" x14ac:dyDescent="0.2">
      <c r="A60" s="48" t="s">
        <v>291</v>
      </c>
      <c r="B60" s="51"/>
      <c r="C60" s="50"/>
      <c r="D60" s="50"/>
      <c r="E60" s="50"/>
      <c r="F60" s="284"/>
    </row>
    <row r="61" spans="1:6" s="30" customFormat="1" x14ac:dyDescent="0.2">
      <c r="A61" s="48"/>
      <c r="B61" s="79"/>
      <c r="C61" s="67"/>
      <c r="D61" s="67"/>
      <c r="E61" s="67"/>
      <c r="F61" s="279"/>
    </row>
    <row r="62" spans="1:6" s="30" customFormat="1" x14ac:dyDescent="0.2">
      <c r="A62" s="46">
        <v>410000</v>
      </c>
      <c r="B62" s="47" t="s">
        <v>44</v>
      </c>
      <c r="C62" s="45">
        <f>C63+C68+C83+0+C86</f>
        <v>14619000</v>
      </c>
      <c r="D62" s="45">
        <f>D63+D68+D83+0+D86</f>
        <v>15354000</v>
      </c>
      <c r="E62" s="45">
        <f>E63+E68+E83+0+E86</f>
        <v>0</v>
      </c>
      <c r="F62" s="282">
        <f t="shared" ref="F62:F90" si="10">D62/C62*100</f>
        <v>105.02770367330187</v>
      </c>
    </row>
    <row r="63" spans="1:6" s="30" customFormat="1" x14ac:dyDescent="0.2">
      <c r="A63" s="46">
        <v>411000</v>
      </c>
      <c r="B63" s="47" t="s">
        <v>45</v>
      </c>
      <c r="C63" s="45">
        <f t="shared" ref="C63:D63" si="11">SUM(C64:C67)</f>
        <v>9191000</v>
      </c>
      <c r="D63" s="45">
        <f t="shared" si="11"/>
        <v>9658000</v>
      </c>
      <c r="E63" s="45">
        <f t="shared" ref="E63" si="12">SUM(E64:E67)</f>
        <v>0</v>
      </c>
      <c r="F63" s="282">
        <f t="shared" si="10"/>
        <v>105.08105755630508</v>
      </c>
    </row>
    <row r="64" spans="1:6" s="30" customFormat="1" x14ac:dyDescent="0.2">
      <c r="A64" s="48">
        <v>411100</v>
      </c>
      <c r="B64" s="49" t="s">
        <v>46</v>
      </c>
      <c r="C64" s="58">
        <v>8033000</v>
      </c>
      <c r="D64" s="58">
        <v>8500000</v>
      </c>
      <c r="E64" s="58">
        <v>0</v>
      </c>
      <c r="F64" s="283">
        <f t="shared" si="10"/>
        <v>105.81351923316321</v>
      </c>
    </row>
    <row r="65" spans="1:6" s="30" customFormat="1" x14ac:dyDescent="0.2">
      <c r="A65" s="48">
        <v>411200</v>
      </c>
      <c r="B65" s="49" t="s">
        <v>47</v>
      </c>
      <c r="C65" s="58">
        <v>1000000</v>
      </c>
      <c r="D65" s="58">
        <v>1000000</v>
      </c>
      <c r="E65" s="58">
        <v>0</v>
      </c>
      <c r="F65" s="283">
        <f t="shared" si="10"/>
        <v>100</v>
      </c>
    </row>
    <row r="66" spans="1:6" s="30" customFormat="1" ht="40.5" x14ac:dyDescent="0.2">
      <c r="A66" s="48">
        <v>411300</v>
      </c>
      <c r="B66" s="49" t="s">
        <v>48</v>
      </c>
      <c r="C66" s="58">
        <v>80000</v>
      </c>
      <c r="D66" s="58">
        <v>80000</v>
      </c>
      <c r="E66" s="58">
        <v>0</v>
      </c>
      <c r="F66" s="283">
        <f t="shared" si="10"/>
        <v>100</v>
      </c>
    </row>
    <row r="67" spans="1:6" s="30" customFormat="1" x14ac:dyDescent="0.2">
      <c r="A67" s="48">
        <v>411400</v>
      </c>
      <c r="B67" s="49" t="s">
        <v>49</v>
      </c>
      <c r="C67" s="58">
        <v>78000</v>
      </c>
      <c r="D67" s="58">
        <v>78000</v>
      </c>
      <c r="E67" s="58">
        <v>0</v>
      </c>
      <c r="F67" s="283">
        <f t="shared" si="10"/>
        <v>100</v>
      </c>
    </row>
    <row r="68" spans="1:6" s="30" customFormat="1" x14ac:dyDescent="0.2">
      <c r="A68" s="46">
        <v>412000</v>
      </c>
      <c r="B68" s="51" t="s">
        <v>50</v>
      </c>
      <c r="C68" s="45">
        <f>SUM(C69:C82)</f>
        <v>4378000</v>
      </c>
      <c r="D68" s="45">
        <f>SUM(D69:D82)</f>
        <v>4646000</v>
      </c>
      <c r="E68" s="45">
        <f>SUM(E69:E82)</f>
        <v>0</v>
      </c>
      <c r="F68" s="282">
        <f t="shared" si="10"/>
        <v>106.12151667428049</v>
      </c>
    </row>
    <row r="69" spans="1:6" s="30" customFormat="1" x14ac:dyDescent="0.2">
      <c r="A69" s="48">
        <v>412200</v>
      </c>
      <c r="B69" s="49" t="s">
        <v>52</v>
      </c>
      <c r="C69" s="58">
        <v>229000</v>
      </c>
      <c r="D69" s="58">
        <v>229000</v>
      </c>
      <c r="E69" s="58">
        <v>0</v>
      </c>
      <c r="F69" s="283">
        <f t="shared" si="10"/>
        <v>100</v>
      </c>
    </row>
    <row r="70" spans="1:6" s="30" customFormat="1" x14ac:dyDescent="0.2">
      <c r="A70" s="48">
        <v>412300</v>
      </c>
      <c r="B70" s="49" t="s">
        <v>53</v>
      </c>
      <c r="C70" s="58">
        <v>125000</v>
      </c>
      <c r="D70" s="58">
        <v>150000</v>
      </c>
      <c r="E70" s="58">
        <v>0</v>
      </c>
      <c r="F70" s="283">
        <f t="shared" si="10"/>
        <v>120</v>
      </c>
    </row>
    <row r="71" spans="1:6" s="30" customFormat="1" x14ac:dyDescent="0.2">
      <c r="A71" s="48">
        <v>412500</v>
      </c>
      <c r="B71" s="49" t="s">
        <v>57</v>
      </c>
      <c r="C71" s="58">
        <v>200000</v>
      </c>
      <c r="D71" s="58">
        <v>250000</v>
      </c>
      <c r="E71" s="58">
        <v>0</v>
      </c>
      <c r="F71" s="283">
        <f t="shared" si="10"/>
        <v>125</v>
      </c>
    </row>
    <row r="72" spans="1:6" s="30" customFormat="1" x14ac:dyDescent="0.2">
      <c r="A72" s="48">
        <v>412600</v>
      </c>
      <c r="B72" s="49" t="s">
        <v>58</v>
      </c>
      <c r="C72" s="58">
        <v>600000</v>
      </c>
      <c r="D72" s="58">
        <v>600000</v>
      </c>
      <c r="E72" s="58">
        <v>0</v>
      </c>
      <c r="F72" s="283">
        <f t="shared" si="10"/>
        <v>100</v>
      </c>
    </row>
    <row r="73" spans="1:6" s="30" customFormat="1" x14ac:dyDescent="0.2">
      <c r="A73" s="48">
        <v>412600</v>
      </c>
      <c r="B73" s="49" t="s">
        <v>59</v>
      </c>
      <c r="C73" s="58">
        <v>260000</v>
      </c>
      <c r="D73" s="58">
        <v>260000</v>
      </c>
      <c r="E73" s="58">
        <v>0</v>
      </c>
      <c r="F73" s="283">
        <f t="shared" si="10"/>
        <v>100</v>
      </c>
    </row>
    <row r="74" spans="1:6" s="30" customFormat="1" x14ac:dyDescent="0.2">
      <c r="A74" s="48">
        <v>412700</v>
      </c>
      <c r="B74" s="49" t="s">
        <v>60</v>
      </c>
      <c r="C74" s="58">
        <v>350000</v>
      </c>
      <c r="D74" s="58">
        <v>314000</v>
      </c>
      <c r="E74" s="58">
        <v>0</v>
      </c>
      <c r="F74" s="283">
        <f t="shared" si="10"/>
        <v>89.714285714285708</v>
      </c>
    </row>
    <row r="75" spans="1:6" s="30" customFormat="1" x14ac:dyDescent="0.2">
      <c r="A75" s="48">
        <v>412800</v>
      </c>
      <c r="B75" s="49" t="s">
        <v>73</v>
      </c>
      <c r="C75" s="58">
        <v>7000</v>
      </c>
      <c r="D75" s="58">
        <v>7000</v>
      </c>
      <c r="E75" s="58">
        <v>0</v>
      </c>
      <c r="F75" s="283">
        <f t="shared" si="10"/>
        <v>100</v>
      </c>
    </row>
    <row r="76" spans="1:6" s="30" customFormat="1" x14ac:dyDescent="0.2">
      <c r="A76" s="48">
        <v>412900</v>
      </c>
      <c r="B76" s="53" t="s">
        <v>74</v>
      </c>
      <c r="C76" s="58">
        <v>10000</v>
      </c>
      <c r="D76" s="58">
        <v>10000</v>
      </c>
      <c r="E76" s="58">
        <v>0</v>
      </c>
      <c r="F76" s="283">
        <f t="shared" si="10"/>
        <v>100</v>
      </c>
    </row>
    <row r="77" spans="1:6" s="30" customFormat="1" x14ac:dyDescent="0.2">
      <c r="A77" s="48">
        <v>412900</v>
      </c>
      <c r="B77" s="49" t="s">
        <v>86</v>
      </c>
      <c r="C77" s="58">
        <v>1900000</v>
      </c>
      <c r="D77" s="58">
        <v>2090000</v>
      </c>
      <c r="E77" s="58">
        <v>0</v>
      </c>
      <c r="F77" s="283">
        <f t="shared" si="10"/>
        <v>110.00000000000001</v>
      </c>
    </row>
    <row r="78" spans="1:6" s="30" customFormat="1" x14ac:dyDescent="0.2">
      <c r="A78" s="48">
        <v>412900</v>
      </c>
      <c r="B78" s="49" t="s">
        <v>75</v>
      </c>
      <c r="C78" s="58">
        <v>350000</v>
      </c>
      <c r="D78" s="58">
        <v>360000</v>
      </c>
      <c r="E78" s="58">
        <v>0</v>
      </c>
      <c r="F78" s="283">
        <f t="shared" si="10"/>
        <v>102.85714285714285</v>
      </c>
    </row>
    <row r="79" spans="1:6" s="30" customFormat="1" x14ac:dyDescent="0.2">
      <c r="A79" s="48">
        <v>412900</v>
      </c>
      <c r="B79" s="53" t="s">
        <v>76</v>
      </c>
      <c r="C79" s="58">
        <v>200000</v>
      </c>
      <c r="D79" s="58">
        <v>200000</v>
      </c>
      <c r="E79" s="58">
        <v>0</v>
      </c>
      <c r="F79" s="283">
        <f t="shared" si="10"/>
        <v>100</v>
      </c>
    </row>
    <row r="80" spans="1:6" s="30" customFormat="1" x14ac:dyDescent="0.2">
      <c r="A80" s="48">
        <v>412900</v>
      </c>
      <c r="B80" s="53" t="s">
        <v>77</v>
      </c>
      <c r="C80" s="58">
        <v>27000</v>
      </c>
      <c r="D80" s="58">
        <v>46000</v>
      </c>
      <c r="E80" s="58">
        <v>0</v>
      </c>
      <c r="F80" s="283">
        <f t="shared" si="10"/>
        <v>170.37037037037038</v>
      </c>
    </row>
    <row r="81" spans="1:6" s="30" customFormat="1" x14ac:dyDescent="0.2">
      <c r="A81" s="48">
        <v>412900</v>
      </c>
      <c r="B81" s="49" t="s">
        <v>78</v>
      </c>
      <c r="C81" s="58">
        <v>20000</v>
      </c>
      <c r="D81" s="58">
        <v>30000</v>
      </c>
      <c r="E81" s="58">
        <v>0</v>
      </c>
      <c r="F81" s="283">
        <f t="shared" si="10"/>
        <v>150</v>
      </c>
    </row>
    <row r="82" spans="1:6" s="30" customFormat="1" x14ac:dyDescent="0.2">
      <c r="A82" s="48">
        <v>412900</v>
      </c>
      <c r="B82" s="49" t="s">
        <v>91</v>
      </c>
      <c r="C82" s="58">
        <v>100000</v>
      </c>
      <c r="D82" s="58">
        <v>100000</v>
      </c>
      <c r="E82" s="58">
        <v>0</v>
      </c>
      <c r="F82" s="283">
        <f t="shared" si="10"/>
        <v>100</v>
      </c>
    </row>
    <row r="83" spans="1:6" s="30" customFormat="1" x14ac:dyDescent="0.2">
      <c r="A83" s="46">
        <v>415000</v>
      </c>
      <c r="B83" s="51" t="s">
        <v>119</v>
      </c>
      <c r="C83" s="45">
        <f t="shared" ref="C83:D83" si="13">SUM(C84:C85)</f>
        <v>950000</v>
      </c>
      <c r="D83" s="45">
        <f t="shared" si="13"/>
        <v>950000</v>
      </c>
      <c r="E83" s="45">
        <f t="shared" ref="E83" si="14">SUM(E84:E85)</f>
        <v>0</v>
      </c>
      <c r="F83" s="282">
        <f t="shared" si="10"/>
        <v>100</v>
      </c>
    </row>
    <row r="84" spans="1:6" s="30" customFormat="1" x14ac:dyDescent="0.2">
      <c r="A84" s="48">
        <v>415200</v>
      </c>
      <c r="B84" s="49" t="s">
        <v>124</v>
      </c>
      <c r="C84" s="58">
        <v>800000</v>
      </c>
      <c r="D84" s="58">
        <v>800000</v>
      </c>
      <c r="E84" s="58">
        <v>0</v>
      </c>
      <c r="F84" s="283">
        <f t="shared" si="10"/>
        <v>100</v>
      </c>
    </row>
    <row r="85" spans="1:6" s="30" customFormat="1" x14ac:dyDescent="0.2">
      <c r="A85" s="48">
        <v>415200</v>
      </c>
      <c r="B85" s="49" t="s">
        <v>122</v>
      </c>
      <c r="C85" s="58">
        <v>150000</v>
      </c>
      <c r="D85" s="58">
        <v>150000</v>
      </c>
      <c r="E85" s="58">
        <v>0</v>
      </c>
      <c r="F85" s="283">
        <f t="shared" si="10"/>
        <v>100</v>
      </c>
    </row>
    <row r="86" spans="1:6" s="55" customFormat="1" x14ac:dyDescent="0.2">
      <c r="A86" s="80">
        <v>416000</v>
      </c>
      <c r="B86" s="51" t="s">
        <v>168</v>
      </c>
      <c r="C86" s="45">
        <f t="shared" ref="C86:D86" si="15">C87</f>
        <v>100000</v>
      </c>
      <c r="D86" s="45">
        <f t="shared" si="15"/>
        <v>100000</v>
      </c>
      <c r="E86" s="45">
        <f t="shared" ref="E86" si="16">E87</f>
        <v>0</v>
      </c>
      <c r="F86" s="282">
        <f t="shared" si="10"/>
        <v>100</v>
      </c>
    </row>
    <row r="87" spans="1:6" s="30" customFormat="1" x14ac:dyDescent="0.2">
      <c r="A87" s="54">
        <v>416100</v>
      </c>
      <c r="B87" s="49" t="s">
        <v>169</v>
      </c>
      <c r="C87" s="58">
        <v>100000</v>
      </c>
      <c r="D87" s="58">
        <v>100000</v>
      </c>
      <c r="E87" s="58">
        <v>0</v>
      </c>
      <c r="F87" s="283">
        <f t="shared" si="10"/>
        <v>100</v>
      </c>
    </row>
    <row r="88" spans="1:6" s="55" customFormat="1" x14ac:dyDescent="0.2">
      <c r="A88" s="46">
        <v>480000</v>
      </c>
      <c r="B88" s="51" t="s">
        <v>202</v>
      </c>
      <c r="C88" s="45">
        <f t="shared" ref="C88:D89" si="17">C89</f>
        <v>2000</v>
      </c>
      <c r="D88" s="45">
        <f t="shared" si="17"/>
        <v>2000</v>
      </c>
      <c r="E88" s="45">
        <f t="shared" ref="E88:E89" si="18">E89</f>
        <v>0</v>
      </c>
      <c r="F88" s="282">
        <f t="shared" si="10"/>
        <v>100</v>
      </c>
    </row>
    <row r="89" spans="1:6" s="55" customFormat="1" x14ac:dyDescent="0.2">
      <c r="A89" s="46">
        <v>488000</v>
      </c>
      <c r="B89" s="51" t="s">
        <v>31</v>
      </c>
      <c r="C89" s="45">
        <f t="shared" si="17"/>
        <v>2000</v>
      </c>
      <c r="D89" s="45">
        <f t="shared" si="17"/>
        <v>2000</v>
      </c>
      <c r="E89" s="45">
        <f t="shared" si="18"/>
        <v>0</v>
      </c>
      <c r="F89" s="282">
        <f t="shared" si="10"/>
        <v>100</v>
      </c>
    </row>
    <row r="90" spans="1:6" s="30" customFormat="1" x14ac:dyDescent="0.2">
      <c r="A90" s="48">
        <v>488100</v>
      </c>
      <c r="B90" s="49" t="s">
        <v>31</v>
      </c>
      <c r="C90" s="58">
        <v>2000</v>
      </c>
      <c r="D90" s="58">
        <v>2000</v>
      </c>
      <c r="E90" s="58">
        <v>0</v>
      </c>
      <c r="F90" s="283">
        <f t="shared" si="10"/>
        <v>100</v>
      </c>
    </row>
    <row r="91" spans="1:6" s="30" customFormat="1" x14ac:dyDescent="0.2">
      <c r="A91" s="46">
        <v>510000</v>
      </c>
      <c r="B91" s="51" t="s">
        <v>244</v>
      </c>
      <c r="C91" s="45">
        <f>C92+C98+C96+0</f>
        <v>680000</v>
      </c>
      <c r="D91" s="45">
        <f>D92+D98+D96+0</f>
        <v>686000</v>
      </c>
      <c r="E91" s="45">
        <f>E92+E98+E96+0</f>
        <v>0</v>
      </c>
      <c r="F91" s="282">
        <f t="shared" ref="F91:F103" si="19">D91/C91*100</f>
        <v>100.88235294117646</v>
      </c>
    </row>
    <row r="92" spans="1:6" s="30" customFormat="1" x14ac:dyDescent="0.2">
      <c r="A92" s="46">
        <v>511000</v>
      </c>
      <c r="B92" s="51" t="s">
        <v>245</v>
      </c>
      <c r="C92" s="45">
        <f>SUM(C93:C95)</f>
        <v>630000</v>
      </c>
      <c r="D92" s="45">
        <f>SUM(D93:D95)</f>
        <v>586000</v>
      </c>
      <c r="E92" s="45">
        <f>SUM(E93:E95)</f>
        <v>0</v>
      </c>
      <c r="F92" s="282">
        <f t="shared" si="19"/>
        <v>93.015873015873012</v>
      </c>
    </row>
    <row r="93" spans="1:6" s="30" customFormat="1" x14ac:dyDescent="0.2">
      <c r="A93" s="48">
        <v>511200</v>
      </c>
      <c r="B93" s="49" t="s">
        <v>247</v>
      </c>
      <c r="C93" s="58">
        <v>100000</v>
      </c>
      <c r="D93" s="58">
        <v>100000</v>
      </c>
      <c r="E93" s="58">
        <v>0</v>
      </c>
      <c r="F93" s="283">
        <f t="shared" si="19"/>
        <v>100</v>
      </c>
    </row>
    <row r="94" spans="1:6" s="30" customFormat="1" x14ac:dyDescent="0.2">
      <c r="A94" s="48">
        <v>511300</v>
      </c>
      <c r="B94" s="49" t="s">
        <v>248</v>
      </c>
      <c r="C94" s="58">
        <v>400000</v>
      </c>
      <c r="D94" s="58">
        <v>486000</v>
      </c>
      <c r="E94" s="58">
        <v>0</v>
      </c>
      <c r="F94" s="283">
        <f t="shared" si="19"/>
        <v>121.50000000000001</v>
      </c>
    </row>
    <row r="95" spans="1:6" s="30" customFormat="1" x14ac:dyDescent="0.2">
      <c r="A95" s="48">
        <v>511700</v>
      </c>
      <c r="B95" s="49" t="s">
        <v>251</v>
      </c>
      <c r="C95" s="58">
        <v>130000</v>
      </c>
      <c r="D95" s="58">
        <v>0</v>
      </c>
      <c r="E95" s="58">
        <v>0</v>
      </c>
      <c r="F95" s="283">
        <f t="shared" si="19"/>
        <v>0</v>
      </c>
    </row>
    <row r="96" spans="1:6" s="55" customFormat="1" x14ac:dyDescent="0.2">
      <c r="A96" s="46">
        <v>513000</v>
      </c>
      <c r="B96" s="51" t="s">
        <v>252</v>
      </c>
      <c r="C96" s="45">
        <f t="shared" ref="C96:D96" si="20">C97</f>
        <v>0</v>
      </c>
      <c r="D96" s="45">
        <f t="shared" si="20"/>
        <v>50000</v>
      </c>
      <c r="E96" s="45">
        <f t="shared" ref="E96" si="21">E97</f>
        <v>0</v>
      </c>
      <c r="F96" s="282">
        <v>0</v>
      </c>
    </row>
    <row r="97" spans="1:6" s="30" customFormat="1" x14ac:dyDescent="0.2">
      <c r="A97" s="48">
        <v>513700</v>
      </c>
      <c r="B97" s="49" t="s">
        <v>254</v>
      </c>
      <c r="C97" s="58">
        <v>0</v>
      </c>
      <c r="D97" s="58">
        <v>50000</v>
      </c>
      <c r="E97" s="58">
        <v>0</v>
      </c>
      <c r="F97" s="283">
        <v>0</v>
      </c>
    </row>
    <row r="98" spans="1:6" s="30" customFormat="1" x14ac:dyDescent="0.2">
      <c r="A98" s="46">
        <v>516000</v>
      </c>
      <c r="B98" s="51" t="s">
        <v>256</v>
      </c>
      <c r="C98" s="45">
        <f t="shared" ref="C98:D98" si="22">C99</f>
        <v>50000</v>
      </c>
      <c r="D98" s="45">
        <f t="shared" si="22"/>
        <v>50000</v>
      </c>
      <c r="E98" s="45">
        <f t="shared" ref="E98" si="23">E99</f>
        <v>0</v>
      </c>
      <c r="F98" s="282">
        <f t="shared" si="19"/>
        <v>100</v>
      </c>
    </row>
    <row r="99" spans="1:6" s="30" customFormat="1" x14ac:dyDescent="0.2">
      <c r="A99" s="48">
        <v>516100</v>
      </c>
      <c r="B99" s="49" t="s">
        <v>256</v>
      </c>
      <c r="C99" s="58">
        <v>50000</v>
      </c>
      <c r="D99" s="58">
        <v>50000</v>
      </c>
      <c r="E99" s="58">
        <v>0</v>
      </c>
      <c r="F99" s="283">
        <f t="shared" si="19"/>
        <v>100</v>
      </c>
    </row>
    <row r="100" spans="1:6" s="55" customFormat="1" x14ac:dyDescent="0.2">
      <c r="A100" s="46">
        <v>630000</v>
      </c>
      <c r="B100" s="51" t="s">
        <v>275</v>
      </c>
      <c r="C100" s="45">
        <f>C101+0</f>
        <v>130000</v>
      </c>
      <c r="D100" s="45">
        <f>D101+0</f>
        <v>130000</v>
      </c>
      <c r="E100" s="45">
        <f>E101+0</f>
        <v>0</v>
      </c>
      <c r="F100" s="282">
        <f t="shared" si="19"/>
        <v>100</v>
      </c>
    </row>
    <row r="101" spans="1:6" s="55" customFormat="1" x14ac:dyDescent="0.2">
      <c r="A101" s="46">
        <v>638000</v>
      </c>
      <c r="B101" s="51" t="s">
        <v>282</v>
      </c>
      <c r="C101" s="45">
        <f t="shared" ref="C101:D101" si="24">C102</f>
        <v>130000</v>
      </c>
      <c r="D101" s="45">
        <f t="shared" si="24"/>
        <v>130000</v>
      </c>
      <c r="E101" s="45">
        <f t="shared" ref="E101" si="25">E102</f>
        <v>0</v>
      </c>
      <c r="F101" s="282">
        <f t="shared" si="19"/>
        <v>100</v>
      </c>
    </row>
    <row r="102" spans="1:6" s="30" customFormat="1" x14ac:dyDescent="0.2">
      <c r="A102" s="48">
        <v>638100</v>
      </c>
      <c r="B102" s="49" t="s">
        <v>283</v>
      </c>
      <c r="C102" s="58">
        <v>130000</v>
      </c>
      <c r="D102" s="58">
        <v>130000</v>
      </c>
      <c r="E102" s="58">
        <v>0</v>
      </c>
      <c r="F102" s="283">
        <f t="shared" si="19"/>
        <v>100</v>
      </c>
    </row>
    <row r="103" spans="1:6" s="30" customFormat="1" x14ac:dyDescent="0.2">
      <c r="A103" s="37"/>
      <c r="B103" s="83" t="s">
        <v>292</v>
      </c>
      <c r="C103" s="87">
        <f>C62+C91+C100+C88</f>
        <v>15431000</v>
      </c>
      <c r="D103" s="87">
        <f>D62+D91+D100+D88</f>
        <v>16172000</v>
      </c>
      <c r="E103" s="87">
        <f>E62+E91+E100+E88</f>
        <v>0</v>
      </c>
      <c r="F103" s="34">
        <f t="shared" si="19"/>
        <v>104.80202190395956</v>
      </c>
    </row>
    <row r="104" spans="1:6" s="30" customFormat="1" x14ac:dyDescent="0.2">
      <c r="A104" s="40"/>
      <c r="B104" s="44"/>
      <c r="C104" s="50"/>
      <c r="D104" s="50"/>
      <c r="E104" s="50"/>
      <c r="F104" s="284"/>
    </row>
    <row r="105" spans="1:6" s="30" customFormat="1" x14ac:dyDescent="0.2">
      <c r="A105" s="43"/>
      <c r="B105" s="44"/>
      <c r="C105" s="50"/>
      <c r="D105" s="50"/>
      <c r="E105" s="50"/>
      <c r="F105" s="284"/>
    </row>
    <row r="106" spans="1:6" s="30" customFormat="1" x14ac:dyDescent="0.2">
      <c r="A106" s="48" t="s">
        <v>296</v>
      </c>
      <c r="B106" s="51"/>
      <c r="C106" s="50"/>
      <c r="D106" s="50"/>
      <c r="E106" s="50"/>
      <c r="F106" s="284"/>
    </row>
    <row r="107" spans="1:6" s="30" customFormat="1" x14ac:dyDescent="0.2">
      <c r="A107" s="48" t="s">
        <v>294</v>
      </c>
      <c r="B107" s="51"/>
      <c r="C107" s="50"/>
      <c r="D107" s="50"/>
      <c r="E107" s="50"/>
      <c r="F107" s="284"/>
    </row>
    <row r="108" spans="1:6" s="30" customFormat="1" x14ac:dyDescent="0.2">
      <c r="A108" s="48" t="s">
        <v>297</v>
      </c>
      <c r="B108" s="51"/>
      <c r="C108" s="50"/>
      <c r="D108" s="50"/>
      <c r="E108" s="50"/>
      <c r="F108" s="284"/>
    </row>
    <row r="109" spans="1:6" s="30" customFormat="1" x14ac:dyDescent="0.2">
      <c r="A109" s="48" t="s">
        <v>291</v>
      </c>
      <c r="B109" s="51"/>
      <c r="C109" s="50"/>
      <c r="D109" s="50"/>
      <c r="E109" s="50"/>
      <c r="F109" s="284"/>
    </row>
    <row r="110" spans="1:6" s="30" customFormat="1" x14ac:dyDescent="0.2">
      <c r="A110" s="48"/>
      <c r="B110" s="79"/>
      <c r="C110" s="67"/>
      <c r="D110" s="67"/>
      <c r="E110" s="67"/>
      <c r="F110" s="279"/>
    </row>
    <row r="111" spans="1:6" s="30" customFormat="1" x14ac:dyDescent="0.2">
      <c r="A111" s="46">
        <v>410000</v>
      </c>
      <c r="B111" s="47" t="s">
        <v>44</v>
      </c>
      <c r="C111" s="45">
        <f>C112+C117+C129+C131</f>
        <v>4346000</v>
      </c>
      <c r="D111" s="45">
        <f>D112+D117+D129+D131</f>
        <v>4514000</v>
      </c>
      <c r="E111" s="45">
        <f>E112+E117+E129+E131</f>
        <v>0</v>
      </c>
      <c r="F111" s="282">
        <f t="shared" ref="F111:F146" si="26">D111/C111*100</f>
        <v>103.86562356189599</v>
      </c>
    </row>
    <row r="112" spans="1:6" s="30" customFormat="1" x14ac:dyDescent="0.2">
      <c r="A112" s="46">
        <v>411000</v>
      </c>
      <c r="B112" s="47" t="s">
        <v>45</v>
      </c>
      <c r="C112" s="45">
        <f t="shared" ref="C112:D112" si="27">SUM(C113:C116)</f>
        <v>3600000</v>
      </c>
      <c r="D112" s="45">
        <f t="shared" si="27"/>
        <v>3770000</v>
      </c>
      <c r="E112" s="45">
        <f t="shared" ref="E112" si="28">SUM(E113:E116)</f>
        <v>0</v>
      </c>
      <c r="F112" s="282">
        <f t="shared" si="26"/>
        <v>104.72222222222223</v>
      </c>
    </row>
    <row r="113" spans="1:6" s="30" customFormat="1" x14ac:dyDescent="0.2">
      <c r="A113" s="48">
        <v>411100</v>
      </c>
      <c r="B113" s="49" t="s">
        <v>46</v>
      </c>
      <c r="C113" s="58">
        <v>3300000</v>
      </c>
      <c r="D113" s="58">
        <v>3450000</v>
      </c>
      <c r="E113" s="58">
        <v>0</v>
      </c>
      <c r="F113" s="283">
        <f t="shared" si="26"/>
        <v>104.54545454545455</v>
      </c>
    </row>
    <row r="114" spans="1:6" s="30" customFormat="1" x14ac:dyDescent="0.2">
      <c r="A114" s="48">
        <v>411200</v>
      </c>
      <c r="B114" s="49" t="s">
        <v>47</v>
      </c>
      <c r="C114" s="58">
        <v>250000</v>
      </c>
      <c r="D114" s="58">
        <v>270000</v>
      </c>
      <c r="E114" s="58">
        <v>0</v>
      </c>
      <c r="F114" s="283">
        <f t="shared" si="26"/>
        <v>108</v>
      </c>
    </row>
    <row r="115" spans="1:6" s="30" customFormat="1" ht="40.5" x14ac:dyDescent="0.2">
      <c r="A115" s="48">
        <v>411300</v>
      </c>
      <c r="B115" s="49" t="s">
        <v>48</v>
      </c>
      <c r="C115" s="58">
        <v>25000</v>
      </c>
      <c r="D115" s="58">
        <v>25000</v>
      </c>
      <c r="E115" s="58">
        <v>0</v>
      </c>
      <c r="F115" s="283">
        <f t="shared" si="26"/>
        <v>100</v>
      </c>
    </row>
    <row r="116" spans="1:6" s="30" customFormat="1" x14ac:dyDescent="0.2">
      <c r="A116" s="48">
        <v>411400</v>
      </c>
      <c r="B116" s="49" t="s">
        <v>49</v>
      </c>
      <c r="C116" s="58">
        <v>25000</v>
      </c>
      <c r="D116" s="58">
        <v>25000</v>
      </c>
      <c r="E116" s="58">
        <v>0</v>
      </c>
      <c r="F116" s="283">
        <f t="shared" si="26"/>
        <v>100</v>
      </c>
    </row>
    <row r="117" spans="1:6" s="30" customFormat="1" x14ac:dyDescent="0.2">
      <c r="A117" s="46">
        <v>412000</v>
      </c>
      <c r="B117" s="51" t="s">
        <v>50</v>
      </c>
      <c r="C117" s="45">
        <f t="shared" ref="C117:D117" si="29">SUM(C118:C128)</f>
        <v>516000</v>
      </c>
      <c r="D117" s="45">
        <f t="shared" si="29"/>
        <v>514000</v>
      </c>
      <c r="E117" s="45">
        <f t="shared" ref="E117" si="30">SUM(E118:E128)</f>
        <v>0</v>
      </c>
      <c r="F117" s="282">
        <f t="shared" si="26"/>
        <v>99.612403100775197</v>
      </c>
    </row>
    <row r="118" spans="1:6" s="30" customFormat="1" x14ac:dyDescent="0.2">
      <c r="A118" s="48">
        <v>412200</v>
      </c>
      <c r="B118" s="49" t="s">
        <v>52</v>
      </c>
      <c r="C118" s="58">
        <v>14000</v>
      </c>
      <c r="D118" s="58">
        <v>12000</v>
      </c>
      <c r="E118" s="58">
        <v>0</v>
      </c>
      <c r="F118" s="283">
        <f t="shared" si="26"/>
        <v>85.714285714285708</v>
      </c>
    </row>
    <row r="119" spans="1:6" s="30" customFormat="1" x14ac:dyDescent="0.2">
      <c r="A119" s="48">
        <v>412300</v>
      </c>
      <c r="B119" s="49" t="s">
        <v>53</v>
      </c>
      <c r="C119" s="58">
        <v>39000</v>
      </c>
      <c r="D119" s="58">
        <v>39000</v>
      </c>
      <c r="E119" s="58">
        <v>0</v>
      </c>
      <c r="F119" s="283">
        <f t="shared" si="26"/>
        <v>100</v>
      </c>
    </row>
    <row r="120" spans="1:6" s="30" customFormat="1" x14ac:dyDescent="0.2">
      <c r="A120" s="48">
        <v>412500</v>
      </c>
      <c r="B120" s="49" t="s">
        <v>57</v>
      </c>
      <c r="C120" s="58">
        <v>30000</v>
      </c>
      <c r="D120" s="58">
        <v>30000</v>
      </c>
      <c r="E120" s="58">
        <v>0</v>
      </c>
      <c r="F120" s="283">
        <f t="shared" si="26"/>
        <v>100</v>
      </c>
    </row>
    <row r="121" spans="1:6" s="30" customFormat="1" x14ac:dyDescent="0.2">
      <c r="A121" s="48">
        <v>412600</v>
      </c>
      <c r="B121" s="49" t="s">
        <v>58</v>
      </c>
      <c r="C121" s="58">
        <v>80000</v>
      </c>
      <c r="D121" s="58">
        <v>80000</v>
      </c>
      <c r="E121" s="58">
        <v>0</v>
      </c>
      <c r="F121" s="283">
        <f t="shared" si="26"/>
        <v>100</v>
      </c>
    </row>
    <row r="122" spans="1:6" s="30" customFormat="1" x14ac:dyDescent="0.2">
      <c r="A122" s="48">
        <v>412700</v>
      </c>
      <c r="B122" s="49" t="s">
        <v>60</v>
      </c>
      <c r="C122" s="58">
        <v>20000</v>
      </c>
      <c r="D122" s="58">
        <v>20000</v>
      </c>
      <c r="E122" s="58">
        <v>0</v>
      </c>
      <c r="F122" s="283">
        <f t="shared" si="26"/>
        <v>100</v>
      </c>
    </row>
    <row r="123" spans="1:6" s="30" customFormat="1" x14ac:dyDescent="0.2">
      <c r="A123" s="48">
        <v>412900</v>
      </c>
      <c r="B123" s="53" t="s">
        <v>74</v>
      </c>
      <c r="C123" s="58">
        <v>1500</v>
      </c>
      <c r="D123" s="58">
        <v>1500</v>
      </c>
      <c r="E123" s="58">
        <v>0</v>
      </c>
      <c r="F123" s="283">
        <f t="shared" si="26"/>
        <v>100</v>
      </c>
    </row>
    <row r="124" spans="1:6" s="30" customFormat="1" x14ac:dyDescent="0.2">
      <c r="A124" s="48">
        <v>412900</v>
      </c>
      <c r="B124" s="53" t="s">
        <v>87</v>
      </c>
      <c r="C124" s="58">
        <v>280000</v>
      </c>
      <c r="D124" s="58">
        <v>280000</v>
      </c>
      <c r="E124" s="58">
        <v>0</v>
      </c>
      <c r="F124" s="283">
        <f t="shared" si="26"/>
        <v>100</v>
      </c>
    </row>
    <row r="125" spans="1:6" s="30" customFormat="1" x14ac:dyDescent="0.2">
      <c r="A125" s="48">
        <v>412900</v>
      </c>
      <c r="B125" s="53" t="s">
        <v>76</v>
      </c>
      <c r="C125" s="58">
        <v>30000</v>
      </c>
      <c r="D125" s="58">
        <v>30000</v>
      </c>
      <c r="E125" s="58">
        <v>0</v>
      </c>
      <c r="F125" s="283">
        <f t="shared" si="26"/>
        <v>100</v>
      </c>
    </row>
    <row r="126" spans="1:6" s="30" customFormat="1" x14ac:dyDescent="0.2">
      <c r="A126" s="48">
        <v>412900</v>
      </c>
      <c r="B126" s="53" t="s">
        <v>77</v>
      </c>
      <c r="C126" s="58">
        <v>6000</v>
      </c>
      <c r="D126" s="58">
        <v>6000</v>
      </c>
      <c r="E126" s="58">
        <v>0</v>
      </c>
      <c r="F126" s="283">
        <f t="shared" si="26"/>
        <v>100</v>
      </c>
    </row>
    <row r="127" spans="1:6" s="30" customFormat="1" x14ac:dyDescent="0.2">
      <c r="A127" s="48">
        <v>412900</v>
      </c>
      <c r="B127" s="53" t="s">
        <v>78</v>
      </c>
      <c r="C127" s="58">
        <v>7000</v>
      </c>
      <c r="D127" s="58">
        <v>7000</v>
      </c>
      <c r="E127" s="58">
        <v>0</v>
      </c>
      <c r="F127" s="283">
        <f t="shared" si="26"/>
        <v>100</v>
      </c>
    </row>
    <row r="128" spans="1:6" s="30" customFormat="1" x14ac:dyDescent="0.2">
      <c r="A128" s="48">
        <v>412900</v>
      </c>
      <c r="B128" s="49" t="s">
        <v>80</v>
      </c>
      <c r="C128" s="58">
        <v>8500</v>
      </c>
      <c r="D128" s="58">
        <v>8500</v>
      </c>
      <c r="E128" s="58">
        <v>0</v>
      </c>
      <c r="F128" s="283">
        <f t="shared" si="26"/>
        <v>100</v>
      </c>
    </row>
    <row r="129" spans="1:6" s="30" customFormat="1" x14ac:dyDescent="0.2">
      <c r="A129" s="46">
        <v>415000</v>
      </c>
      <c r="B129" s="51" t="s">
        <v>119</v>
      </c>
      <c r="C129" s="45">
        <f>SUM(C130:C130)</f>
        <v>210000</v>
      </c>
      <c r="D129" s="45">
        <f>SUM(D130:D130)</f>
        <v>210000</v>
      </c>
      <c r="E129" s="45">
        <f>SUM(E130:E130)</f>
        <v>0</v>
      </c>
      <c r="F129" s="282">
        <f t="shared" si="26"/>
        <v>100</v>
      </c>
    </row>
    <row r="130" spans="1:6" s="30" customFormat="1" x14ac:dyDescent="0.2">
      <c r="A130" s="48">
        <v>415200</v>
      </c>
      <c r="B130" s="49" t="s">
        <v>125</v>
      </c>
      <c r="C130" s="58">
        <v>210000</v>
      </c>
      <c r="D130" s="58">
        <v>210000</v>
      </c>
      <c r="E130" s="58">
        <v>0</v>
      </c>
      <c r="F130" s="283">
        <f t="shared" si="26"/>
        <v>100</v>
      </c>
    </row>
    <row r="131" spans="1:6" s="55" customFormat="1" ht="40.5" x14ac:dyDescent="0.2">
      <c r="A131" s="46">
        <v>418000</v>
      </c>
      <c r="B131" s="51" t="s">
        <v>198</v>
      </c>
      <c r="C131" s="45">
        <f t="shared" ref="C131:D131" si="31">C132</f>
        <v>20000</v>
      </c>
      <c r="D131" s="45">
        <f t="shared" si="31"/>
        <v>20000</v>
      </c>
      <c r="E131" s="45">
        <f>+E132</f>
        <v>0</v>
      </c>
      <c r="F131" s="282">
        <f t="shared" si="26"/>
        <v>100</v>
      </c>
    </row>
    <row r="132" spans="1:6" s="30" customFormat="1" x14ac:dyDescent="0.2">
      <c r="A132" s="56">
        <v>418400</v>
      </c>
      <c r="B132" s="49" t="s">
        <v>200</v>
      </c>
      <c r="C132" s="58">
        <v>20000</v>
      </c>
      <c r="D132" s="58">
        <v>20000</v>
      </c>
      <c r="E132" s="58">
        <v>0</v>
      </c>
      <c r="F132" s="283">
        <f t="shared" si="26"/>
        <v>100</v>
      </c>
    </row>
    <row r="133" spans="1:6" s="55" customFormat="1" x14ac:dyDescent="0.2">
      <c r="A133" s="46">
        <v>480000</v>
      </c>
      <c r="B133" s="51" t="s">
        <v>202</v>
      </c>
      <c r="C133" s="45">
        <f t="shared" ref="C133:D134" si="32">C134</f>
        <v>5000</v>
      </c>
      <c r="D133" s="45">
        <f t="shared" si="32"/>
        <v>5000</v>
      </c>
      <c r="E133" s="45">
        <f t="shared" ref="E133:E134" si="33">E134</f>
        <v>0</v>
      </c>
      <c r="F133" s="282">
        <f t="shared" si="26"/>
        <v>100</v>
      </c>
    </row>
    <row r="134" spans="1:6" s="55" customFormat="1" x14ac:dyDescent="0.2">
      <c r="A134" s="46">
        <v>488000</v>
      </c>
      <c r="B134" s="51" t="s">
        <v>31</v>
      </c>
      <c r="C134" s="45">
        <f t="shared" si="32"/>
        <v>5000</v>
      </c>
      <c r="D134" s="45">
        <f t="shared" si="32"/>
        <v>5000</v>
      </c>
      <c r="E134" s="45">
        <f t="shared" si="33"/>
        <v>0</v>
      </c>
      <c r="F134" s="282">
        <f t="shared" si="26"/>
        <v>100</v>
      </c>
    </row>
    <row r="135" spans="1:6" s="30" customFormat="1" x14ac:dyDescent="0.2">
      <c r="A135" s="48">
        <v>488100</v>
      </c>
      <c r="B135" s="49" t="s">
        <v>31</v>
      </c>
      <c r="C135" s="58">
        <v>5000</v>
      </c>
      <c r="D135" s="58">
        <v>5000</v>
      </c>
      <c r="E135" s="58">
        <v>0</v>
      </c>
      <c r="F135" s="283">
        <f t="shared" si="26"/>
        <v>100</v>
      </c>
    </row>
    <row r="136" spans="1:6" s="30" customFormat="1" x14ac:dyDescent="0.2">
      <c r="A136" s="46">
        <v>510000</v>
      </c>
      <c r="B136" s="51" t="s">
        <v>244</v>
      </c>
      <c r="C136" s="45">
        <f t="shared" ref="C136:D136" si="34">C137+C139+C141</f>
        <v>127000</v>
      </c>
      <c r="D136" s="45">
        <f t="shared" si="34"/>
        <v>129700</v>
      </c>
      <c r="E136" s="45">
        <f t="shared" ref="E136" si="35">E137+E139+E141</f>
        <v>0</v>
      </c>
      <c r="F136" s="282">
        <f t="shared" si="26"/>
        <v>102.1259842519685</v>
      </c>
    </row>
    <row r="137" spans="1:6" s="30" customFormat="1" x14ac:dyDescent="0.2">
      <c r="A137" s="46">
        <v>511000</v>
      </c>
      <c r="B137" s="51" t="s">
        <v>245</v>
      </c>
      <c r="C137" s="45">
        <f t="shared" ref="C137:D137" si="36">SUM(C138:C138)</f>
        <v>120000</v>
      </c>
      <c r="D137" s="45">
        <f t="shared" si="36"/>
        <v>105000</v>
      </c>
      <c r="E137" s="45">
        <f t="shared" ref="E137" si="37">SUM(E138:E138)</f>
        <v>0</v>
      </c>
      <c r="F137" s="282">
        <f t="shared" si="26"/>
        <v>87.5</v>
      </c>
    </row>
    <row r="138" spans="1:6" s="30" customFormat="1" x14ac:dyDescent="0.2">
      <c r="A138" s="48">
        <v>511300</v>
      </c>
      <c r="B138" s="49" t="s">
        <v>248</v>
      </c>
      <c r="C138" s="58">
        <v>120000</v>
      </c>
      <c r="D138" s="58">
        <v>105000</v>
      </c>
      <c r="E138" s="58">
        <v>0</v>
      </c>
      <c r="F138" s="283">
        <f t="shared" si="26"/>
        <v>87.5</v>
      </c>
    </row>
    <row r="139" spans="1:6" s="30" customFormat="1" x14ac:dyDescent="0.2">
      <c r="A139" s="46">
        <v>516000</v>
      </c>
      <c r="B139" s="51" t="s">
        <v>256</v>
      </c>
      <c r="C139" s="45">
        <f t="shared" ref="C139:D139" si="38">C140</f>
        <v>7000</v>
      </c>
      <c r="D139" s="45">
        <f t="shared" si="38"/>
        <v>7000</v>
      </c>
      <c r="E139" s="45">
        <f t="shared" ref="E139" si="39">E140</f>
        <v>0</v>
      </c>
      <c r="F139" s="282">
        <f t="shared" si="26"/>
        <v>100</v>
      </c>
    </row>
    <row r="140" spans="1:6" s="30" customFormat="1" x14ac:dyDescent="0.2">
      <c r="A140" s="48">
        <v>516100</v>
      </c>
      <c r="B140" s="49" t="s">
        <v>256</v>
      </c>
      <c r="C140" s="58">
        <v>7000</v>
      </c>
      <c r="D140" s="58">
        <v>7000</v>
      </c>
      <c r="E140" s="58">
        <v>0</v>
      </c>
      <c r="F140" s="283">
        <f t="shared" si="26"/>
        <v>100</v>
      </c>
    </row>
    <row r="141" spans="1:6" s="55" customFormat="1" x14ac:dyDescent="0.2">
      <c r="A141" s="46">
        <v>518000</v>
      </c>
      <c r="B141" s="51" t="s">
        <v>257</v>
      </c>
      <c r="C141" s="45">
        <f t="shared" ref="C141:D141" si="40">C142</f>
        <v>0</v>
      </c>
      <c r="D141" s="45">
        <f t="shared" si="40"/>
        <v>17700</v>
      </c>
      <c r="E141" s="45">
        <f t="shared" ref="E141" si="41">E142</f>
        <v>0</v>
      </c>
      <c r="F141" s="282">
        <v>0</v>
      </c>
    </row>
    <row r="142" spans="1:6" s="30" customFormat="1" x14ac:dyDescent="0.2">
      <c r="A142" s="48">
        <v>518100</v>
      </c>
      <c r="B142" s="49" t="s">
        <v>257</v>
      </c>
      <c r="C142" s="58">
        <v>0</v>
      </c>
      <c r="D142" s="58">
        <v>17700</v>
      </c>
      <c r="E142" s="58">
        <v>0</v>
      </c>
      <c r="F142" s="283">
        <v>0</v>
      </c>
    </row>
    <row r="143" spans="1:6" s="55" customFormat="1" x14ac:dyDescent="0.2">
      <c r="A143" s="46">
        <v>630000</v>
      </c>
      <c r="B143" s="51" t="s">
        <v>275</v>
      </c>
      <c r="C143" s="45">
        <f>C144+0</f>
        <v>40000</v>
      </c>
      <c r="D143" s="45">
        <f>D144+0</f>
        <v>40000</v>
      </c>
      <c r="E143" s="45">
        <f>E144+0</f>
        <v>0</v>
      </c>
      <c r="F143" s="282">
        <f t="shared" si="26"/>
        <v>100</v>
      </c>
    </row>
    <row r="144" spans="1:6" s="55" customFormat="1" x14ac:dyDescent="0.2">
      <c r="A144" s="46">
        <v>638000</v>
      </c>
      <c r="B144" s="51" t="s">
        <v>282</v>
      </c>
      <c r="C144" s="45">
        <f t="shared" ref="C144:D144" si="42">C145</f>
        <v>40000</v>
      </c>
      <c r="D144" s="45">
        <f t="shared" si="42"/>
        <v>40000</v>
      </c>
      <c r="E144" s="45">
        <f t="shared" ref="E144" si="43">E145</f>
        <v>0</v>
      </c>
      <c r="F144" s="282">
        <f t="shared" si="26"/>
        <v>100</v>
      </c>
    </row>
    <row r="145" spans="1:6" s="30" customFormat="1" x14ac:dyDescent="0.2">
      <c r="A145" s="48">
        <v>638100</v>
      </c>
      <c r="B145" s="49" t="s">
        <v>283</v>
      </c>
      <c r="C145" s="58">
        <v>40000</v>
      </c>
      <c r="D145" s="58">
        <v>40000</v>
      </c>
      <c r="E145" s="58">
        <v>0</v>
      </c>
      <c r="F145" s="283">
        <f t="shared" si="26"/>
        <v>100</v>
      </c>
    </row>
    <row r="146" spans="1:6" s="30" customFormat="1" x14ac:dyDescent="0.2">
      <c r="A146" s="37"/>
      <c r="B146" s="83" t="s">
        <v>292</v>
      </c>
      <c r="C146" s="87">
        <f>C111+C136+C143+C133</f>
        <v>4518000</v>
      </c>
      <c r="D146" s="87">
        <f>D111+D136+D143+D133</f>
        <v>4688700</v>
      </c>
      <c r="E146" s="87">
        <f>E111+E136+E143+E133</f>
        <v>0</v>
      </c>
      <c r="F146" s="34">
        <f t="shared" si="26"/>
        <v>103.77822045152723</v>
      </c>
    </row>
    <row r="147" spans="1:6" s="30" customFormat="1" x14ac:dyDescent="0.2">
      <c r="A147" s="40"/>
      <c r="B147" s="44"/>
      <c r="C147" s="67"/>
      <c r="D147" s="67"/>
      <c r="E147" s="67"/>
      <c r="F147" s="279"/>
    </row>
    <row r="148" spans="1:6" s="30" customFormat="1" x14ac:dyDescent="0.2">
      <c r="A148" s="43"/>
      <c r="B148" s="44"/>
      <c r="C148" s="50"/>
      <c r="D148" s="50"/>
      <c r="E148" s="50"/>
      <c r="F148" s="284"/>
    </row>
    <row r="149" spans="1:6" s="30" customFormat="1" x14ac:dyDescent="0.2">
      <c r="A149" s="48" t="s">
        <v>298</v>
      </c>
      <c r="B149" s="51"/>
      <c r="C149" s="50"/>
      <c r="D149" s="50"/>
      <c r="E149" s="50"/>
      <c r="F149" s="284"/>
    </row>
    <row r="150" spans="1:6" s="30" customFormat="1" x14ac:dyDescent="0.2">
      <c r="A150" s="48" t="s">
        <v>299</v>
      </c>
      <c r="B150" s="51"/>
      <c r="C150" s="50"/>
      <c r="D150" s="50"/>
      <c r="E150" s="50"/>
      <c r="F150" s="284"/>
    </row>
    <row r="151" spans="1:6" s="30" customFormat="1" x14ac:dyDescent="0.2">
      <c r="A151" s="48" t="s">
        <v>300</v>
      </c>
      <c r="B151" s="51"/>
      <c r="C151" s="50"/>
      <c r="D151" s="50"/>
      <c r="E151" s="50"/>
      <c r="F151" s="284"/>
    </row>
    <row r="152" spans="1:6" s="30" customFormat="1" x14ac:dyDescent="0.2">
      <c r="A152" s="48" t="s">
        <v>291</v>
      </c>
      <c r="B152" s="51"/>
      <c r="C152" s="50"/>
      <c r="D152" s="50"/>
      <c r="E152" s="50"/>
      <c r="F152" s="284"/>
    </row>
    <row r="153" spans="1:6" s="30" customFormat="1" x14ac:dyDescent="0.2">
      <c r="A153" s="48"/>
      <c r="B153" s="79"/>
      <c r="C153" s="67"/>
      <c r="D153" s="67"/>
      <c r="E153" s="67"/>
      <c r="F153" s="279"/>
    </row>
    <row r="154" spans="1:6" s="30" customFormat="1" x14ac:dyDescent="0.2">
      <c r="A154" s="46">
        <v>410000</v>
      </c>
      <c r="B154" s="47" t="s">
        <v>44</v>
      </c>
      <c r="C154" s="45">
        <f t="shared" ref="C154:D154" si="44">C155+C160</f>
        <v>494400</v>
      </c>
      <c r="D154" s="45">
        <f t="shared" si="44"/>
        <v>519000</v>
      </c>
      <c r="E154" s="45">
        <f t="shared" ref="E154" si="45">E155+E160</f>
        <v>0</v>
      </c>
      <c r="F154" s="282">
        <f t="shared" ref="F154:F179" si="46">D154/C154*100</f>
        <v>104.97572815533979</v>
      </c>
    </row>
    <row r="155" spans="1:6" s="30" customFormat="1" x14ac:dyDescent="0.2">
      <c r="A155" s="46">
        <v>411000</v>
      </c>
      <c r="B155" s="47" t="s">
        <v>45</v>
      </c>
      <c r="C155" s="45">
        <f t="shared" ref="C155:D155" si="47">SUM(C156:C159)</f>
        <v>284000</v>
      </c>
      <c r="D155" s="45">
        <f t="shared" si="47"/>
        <v>304000</v>
      </c>
      <c r="E155" s="45">
        <f t="shared" ref="E155" si="48">SUM(E156:E159)</f>
        <v>0</v>
      </c>
      <c r="F155" s="282">
        <f t="shared" si="46"/>
        <v>107.04225352112675</v>
      </c>
    </row>
    <row r="156" spans="1:6" s="30" customFormat="1" x14ac:dyDescent="0.2">
      <c r="A156" s="48">
        <v>411100</v>
      </c>
      <c r="B156" s="49" t="s">
        <v>46</v>
      </c>
      <c r="C156" s="58">
        <v>270000</v>
      </c>
      <c r="D156" s="58">
        <v>290000</v>
      </c>
      <c r="E156" s="58">
        <v>0</v>
      </c>
      <c r="F156" s="283">
        <f t="shared" si="46"/>
        <v>107.40740740740742</v>
      </c>
    </row>
    <row r="157" spans="1:6" s="30" customFormat="1" x14ac:dyDescent="0.2">
      <c r="A157" s="48">
        <v>411200</v>
      </c>
      <c r="B157" s="49" t="s">
        <v>47</v>
      </c>
      <c r="C157" s="58">
        <v>9000</v>
      </c>
      <c r="D157" s="58">
        <v>9000</v>
      </c>
      <c r="E157" s="58">
        <v>0</v>
      </c>
      <c r="F157" s="283">
        <f t="shared" si="46"/>
        <v>100</v>
      </c>
    </row>
    <row r="158" spans="1:6" s="30" customFormat="1" ht="40.5" x14ac:dyDescent="0.2">
      <c r="A158" s="48">
        <v>411300</v>
      </c>
      <c r="B158" s="49" t="s">
        <v>48</v>
      </c>
      <c r="C158" s="58">
        <v>3000</v>
      </c>
      <c r="D158" s="58">
        <v>3000</v>
      </c>
      <c r="E158" s="58">
        <v>0</v>
      </c>
      <c r="F158" s="283">
        <f t="shared" si="46"/>
        <v>100</v>
      </c>
    </row>
    <row r="159" spans="1:6" s="30" customFormat="1" x14ac:dyDescent="0.2">
      <c r="A159" s="48">
        <v>411400</v>
      </c>
      <c r="B159" s="49" t="s">
        <v>49</v>
      </c>
      <c r="C159" s="58">
        <v>2000</v>
      </c>
      <c r="D159" s="58">
        <v>2000</v>
      </c>
      <c r="E159" s="58">
        <v>0</v>
      </c>
      <c r="F159" s="283">
        <f t="shared" si="46"/>
        <v>100</v>
      </c>
    </row>
    <row r="160" spans="1:6" s="30" customFormat="1" x14ac:dyDescent="0.2">
      <c r="A160" s="46">
        <v>412000</v>
      </c>
      <c r="B160" s="51" t="s">
        <v>50</v>
      </c>
      <c r="C160" s="45">
        <f>SUM(C161:C170)</f>
        <v>210400</v>
      </c>
      <c r="D160" s="45">
        <f>SUM(D161:D170)</f>
        <v>215000</v>
      </c>
      <c r="E160" s="45">
        <f>SUM(E161:E170)</f>
        <v>0</v>
      </c>
      <c r="F160" s="282">
        <f t="shared" si="46"/>
        <v>102.18631178707224</v>
      </c>
    </row>
    <row r="161" spans="1:6" s="30" customFormat="1" x14ac:dyDescent="0.2">
      <c r="A161" s="48">
        <v>412200</v>
      </c>
      <c r="B161" s="49" t="s">
        <v>52</v>
      </c>
      <c r="C161" s="58">
        <v>6000</v>
      </c>
      <c r="D161" s="58">
        <v>6000</v>
      </c>
      <c r="E161" s="58">
        <v>0</v>
      </c>
      <c r="F161" s="283">
        <f t="shared" si="46"/>
        <v>100</v>
      </c>
    </row>
    <row r="162" spans="1:6" s="30" customFormat="1" x14ac:dyDescent="0.2">
      <c r="A162" s="48">
        <v>412300</v>
      </c>
      <c r="B162" s="49" t="s">
        <v>53</v>
      </c>
      <c r="C162" s="58">
        <v>3500</v>
      </c>
      <c r="D162" s="58">
        <v>3500</v>
      </c>
      <c r="E162" s="58">
        <v>0</v>
      </c>
      <c r="F162" s="283">
        <f t="shared" si="46"/>
        <v>100</v>
      </c>
    </row>
    <row r="163" spans="1:6" s="30" customFormat="1" x14ac:dyDescent="0.2">
      <c r="A163" s="48">
        <v>412500</v>
      </c>
      <c r="B163" s="49" t="s">
        <v>57</v>
      </c>
      <c r="C163" s="58">
        <v>999.99999999999989</v>
      </c>
      <c r="D163" s="58">
        <v>1500</v>
      </c>
      <c r="E163" s="58">
        <v>0</v>
      </c>
      <c r="F163" s="283">
        <f t="shared" si="46"/>
        <v>150.00000000000003</v>
      </c>
    </row>
    <row r="164" spans="1:6" s="30" customFormat="1" x14ac:dyDescent="0.2">
      <c r="A164" s="48">
        <v>412600</v>
      </c>
      <c r="B164" s="49" t="s">
        <v>58</v>
      </c>
      <c r="C164" s="58">
        <v>4000</v>
      </c>
      <c r="D164" s="58">
        <v>3999.9999999999995</v>
      </c>
      <c r="E164" s="58">
        <v>0</v>
      </c>
      <c r="F164" s="283">
        <f t="shared" si="46"/>
        <v>99.999999999999986</v>
      </c>
    </row>
    <row r="165" spans="1:6" s="30" customFormat="1" x14ac:dyDescent="0.2">
      <c r="A165" s="48">
        <v>412700</v>
      </c>
      <c r="B165" s="49" t="s">
        <v>60</v>
      </c>
      <c r="C165" s="58">
        <v>1500</v>
      </c>
      <c r="D165" s="58">
        <v>1500.0000000000002</v>
      </c>
      <c r="E165" s="58">
        <v>0</v>
      </c>
      <c r="F165" s="283">
        <f t="shared" si="46"/>
        <v>100.00000000000003</v>
      </c>
    </row>
    <row r="166" spans="1:6" s="30" customFormat="1" x14ac:dyDescent="0.2">
      <c r="A166" s="48">
        <v>412900</v>
      </c>
      <c r="B166" s="49" t="s">
        <v>75</v>
      </c>
      <c r="C166" s="58">
        <v>190000</v>
      </c>
      <c r="D166" s="58">
        <v>194000</v>
      </c>
      <c r="E166" s="58">
        <v>0</v>
      </c>
      <c r="F166" s="283">
        <f t="shared" si="46"/>
        <v>102.10526315789474</v>
      </c>
    </row>
    <row r="167" spans="1:6" s="30" customFormat="1" x14ac:dyDescent="0.2">
      <c r="A167" s="48">
        <v>412900</v>
      </c>
      <c r="B167" s="53" t="s">
        <v>76</v>
      </c>
      <c r="C167" s="58">
        <v>2000</v>
      </c>
      <c r="D167" s="58">
        <v>2000</v>
      </c>
      <c r="E167" s="58">
        <v>0</v>
      </c>
      <c r="F167" s="283">
        <f t="shared" si="46"/>
        <v>100</v>
      </c>
    </row>
    <row r="168" spans="1:6" s="30" customFormat="1" x14ac:dyDescent="0.2">
      <c r="A168" s="48">
        <v>412900</v>
      </c>
      <c r="B168" s="53" t="s">
        <v>77</v>
      </c>
      <c r="C168" s="58">
        <v>400</v>
      </c>
      <c r="D168" s="58">
        <v>400</v>
      </c>
      <c r="E168" s="58">
        <v>0</v>
      </c>
      <c r="F168" s="283">
        <f t="shared" si="46"/>
        <v>100</v>
      </c>
    </row>
    <row r="169" spans="1:6" s="30" customFormat="1" x14ac:dyDescent="0.2">
      <c r="A169" s="48">
        <v>412900</v>
      </c>
      <c r="B169" s="53" t="s">
        <v>78</v>
      </c>
      <c r="C169" s="58">
        <v>500</v>
      </c>
      <c r="D169" s="58">
        <v>600</v>
      </c>
      <c r="E169" s="58">
        <v>0</v>
      </c>
      <c r="F169" s="283">
        <f t="shared" si="46"/>
        <v>120</v>
      </c>
    </row>
    <row r="170" spans="1:6" s="30" customFormat="1" x14ac:dyDescent="0.2">
      <c r="A170" s="48">
        <v>412900</v>
      </c>
      <c r="B170" s="49" t="s">
        <v>80</v>
      </c>
      <c r="C170" s="58">
        <v>1500</v>
      </c>
      <c r="D170" s="58">
        <v>1500</v>
      </c>
      <c r="E170" s="58">
        <v>0</v>
      </c>
      <c r="F170" s="283">
        <f t="shared" si="46"/>
        <v>100</v>
      </c>
    </row>
    <row r="171" spans="1:6" s="55" customFormat="1" x14ac:dyDescent="0.2">
      <c r="A171" s="46">
        <v>510000</v>
      </c>
      <c r="B171" s="51" t="s">
        <v>244</v>
      </c>
      <c r="C171" s="45">
        <f t="shared" ref="C171:D171" si="49">C172+C174</f>
        <v>3000</v>
      </c>
      <c r="D171" s="45">
        <f t="shared" si="49"/>
        <v>3000</v>
      </c>
      <c r="E171" s="45">
        <f t="shared" ref="E171" si="50">E172+E174</f>
        <v>0</v>
      </c>
      <c r="F171" s="282">
        <f t="shared" si="46"/>
        <v>100</v>
      </c>
    </row>
    <row r="172" spans="1:6" s="55" customFormat="1" x14ac:dyDescent="0.2">
      <c r="A172" s="46">
        <v>511000</v>
      </c>
      <c r="B172" s="51" t="s">
        <v>245</v>
      </c>
      <c r="C172" s="45">
        <f t="shared" ref="C172:D172" si="51">C173</f>
        <v>2500</v>
      </c>
      <c r="D172" s="45">
        <f t="shared" si="51"/>
        <v>2500</v>
      </c>
      <c r="E172" s="45">
        <f t="shared" ref="E172" si="52">E173</f>
        <v>0</v>
      </c>
      <c r="F172" s="282">
        <f t="shared" si="46"/>
        <v>100</v>
      </c>
    </row>
    <row r="173" spans="1:6" s="30" customFormat="1" x14ac:dyDescent="0.2">
      <c r="A173" s="48">
        <v>511300</v>
      </c>
      <c r="B173" s="49" t="s">
        <v>248</v>
      </c>
      <c r="C173" s="58">
        <v>2500</v>
      </c>
      <c r="D173" s="58">
        <v>2500</v>
      </c>
      <c r="E173" s="58">
        <v>0</v>
      </c>
      <c r="F173" s="283">
        <f t="shared" si="46"/>
        <v>100</v>
      </c>
    </row>
    <row r="174" spans="1:6" s="55" customFormat="1" x14ac:dyDescent="0.2">
      <c r="A174" s="46">
        <v>516000</v>
      </c>
      <c r="B174" s="51" t="s">
        <v>256</v>
      </c>
      <c r="C174" s="45">
        <f t="shared" ref="C174:D174" si="53">C175</f>
        <v>500</v>
      </c>
      <c r="D174" s="45">
        <f t="shared" si="53"/>
        <v>500</v>
      </c>
      <c r="E174" s="45">
        <f t="shared" ref="E174" si="54">E175</f>
        <v>0</v>
      </c>
      <c r="F174" s="282">
        <f t="shared" si="46"/>
        <v>100</v>
      </c>
    </row>
    <row r="175" spans="1:6" s="30" customFormat="1" x14ac:dyDescent="0.2">
      <c r="A175" s="48">
        <v>516100</v>
      </c>
      <c r="B175" s="49" t="s">
        <v>256</v>
      </c>
      <c r="C175" s="58">
        <v>500</v>
      </c>
      <c r="D175" s="58">
        <v>500</v>
      </c>
      <c r="E175" s="58">
        <v>0</v>
      </c>
      <c r="F175" s="283">
        <f t="shared" si="46"/>
        <v>100</v>
      </c>
    </row>
    <row r="176" spans="1:6" s="55" customFormat="1" x14ac:dyDescent="0.2">
      <c r="A176" s="46">
        <v>630000</v>
      </c>
      <c r="B176" s="51" t="s">
        <v>301</v>
      </c>
      <c r="C176" s="45">
        <f>0+C177</f>
        <v>3000</v>
      </c>
      <c r="D176" s="45">
        <f>0+D177</f>
        <v>3000</v>
      </c>
      <c r="E176" s="45">
        <f>0+E177</f>
        <v>0</v>
      </c>
      <c r="F176" s="282">
        <f t="shared" si="46"/>
        <v>100</v>
      </c>
    </row>
    <row r="177" spans="1:6" s="55" customFormat="1" x14ac:dyDescent="0.2">
      <c r="A177" s="46">
        <v>638000</v>
      </c>
      <c r="B177" s="51" t="s">
        <v>282</v>
      </c>
      <c r="C177" s="45">
        <f t="shared" ref="C177:D177" si="55">C178</f>
        <v>3000</v>
      </c>
      <c r="D177" s="45">
        <f t="shared" si="55"/>
        <v>3000</v>
      </c>
      <c r="E177" s="45">
        <f t="shared" ref="E177" si="56">E178</f>
        <v>0</v>
      </c>
      <c r="F177" s="282">
        <f t="shared" si="46"/>
        <v>100</v>
      </c>
    </row>
    <row r="178" spans="1:6" s="30" customFormat="1" x14ac:dyDescent="0.2">
      <c r="A178" s="48">
        <v>638100</v>
      </c>
      <c r="B178" s="49" t="s">
        <v>283</v>
      </c>
      <c r="C178" s="58">
        <v>3000</v>
      </c>
      <c r="D178" s="58">
        <v>3000</v>
      </c>
      <c r="E178" s="58">
        <v>0</v>
      </c>
      <c r="F178" s="283">
        <f t="shared" si="46"/>
        <v>100</v>
      </c>
    </row>
    <row r="179" spans="1:6" s="30" customFormat="1" x14ac:dyDescent="0.2">
      <c r="A179" s="89"/>
      <c r="B179" s="83" t="s">
        <v>292</v>
      </c>
      <c r="C179" s="87">
        <f>C154+C171+C176</f>
        <v>500400</v>
      </c>
      <c r="D179" s="87">
        <f>D154+D171+D176</f>
        <v>525000</v>
      </c>
      <c r="E179" s="87">
        <f>E154+E171+E176</f>
        <v>0</v>
      </c>
      <c r="F179" s="34">
        <f t="shared" si="46"/>
        <v>104.91606714628297</v>
      </c>
    </row>
    <row r="180" spans="1:6" s="30" customFormat="1" x14ac:dyDescent="0.2">
      <c r="A180" s="66"/>
      <c r="B180" s="44"/>
      <c r="C180" s="67"/>
      <c r="D180" s="67"/>
      <c r="E180" s="67"/>
      <c r="F180" s="279"/>
    </row>
    <row r="181" spans="1:6" s="30" customFormat="1" x14ac:dyDescent="0.2">
      <c r="A181" s="43"/>
      <c r="B181" s="44"/>
      <c r="C181" s="50"/>
      <c r="D181" s="50"/>
      <c r="E181" s="50"/>
      <c r="F181" s="284"/>
    </row>
    <row r="182" spans="1:6" s="30" customFormat="1" x14ac:dyDescent="0.2">
      <c r="A182" s="48" t="s">
        <v>302</v>
      </c>
      <c r="B182" s="51"/>
      <c r="C182" s="50"/>
      <c r="D182" s="50"/>
      <c r="E182" s="50"/>
      <c r="F182" s="284"/>
    </row>
    <row r="183" spans="1:6" s="30" customFormat="1" x14ac:dyDescent="0.2">
      <c r="A183" s="48" t="s">
        <v>294</v>
      </c>
      <c r="B183" s="51"/>
      <c r="C183" s="50"/>
      <c r="D183" s="50"/>
      <c r="E183" s="50"/>
      <c r="F183" s="284"/>
    </row>
    <row r="184" spans="1:6" s="30" customFormat="1" x14ac:dyDescent="0.2">
      <c r="A184" s="48" t="s">
        <v>303</v>
      </c>
      <c r="B184" s="51"/>
      <c r="C184" s="50"/>
      <c r="D184" s="50"/>
      <c r="E184" s="50"/>
      <c r="F184" s="284"/>
    </row>
    <row r="185" spans="1:6" s="30" customFormat="1" x14ac:dyDescent="0.2">
      <c r="A185" s="48" t="s">
        <v>291</v>
      </c>
      <c r="B185" s="51"/>
      <c r="C185" s="50"/>
      <c r="D185" s="50"/>
      <c r="E185" s="50"/>
      <c r="F185" s="284"/>
    </row>
    <row r="186" spans="1:6" s="30" customFormat="1" x14ac:dyDescent="0.2">
      <c r="A186" s="48"/>
      <c r="B186" s="79"/>
      <c r="C186" s="67"/>
      <c r="D186" s="67"/>
      <c r="E186" s="67"/>
      <c r="F186" s="279"/>
    </row>
    <row r="187" spans="1:6" s="30" customFormat="1" x14ac:dyDescent="0.2">
      <c r="A187" s="46">
        <v>410000</v>
      </c>
      <c r="B187" s="47" t="s">
        <v>44</v>
      </c>
      <c r="C187" s="45">
        <f>C188+C193+0</f>
        <v>925600</v>
      </c>
      <c r="D187" s="45">
        <f>D188+D193+0</f>
        <v>1002600</v>
      </c>
      <c r="E187" s="45">
        <f>E188+E193+0</f>
        <v>0</v>
      </c>
      <c r="F187" s="282">
        <f t="shared" ref="F187:F211" si="57">D187/C187*100</f>
        <v>108.3189282627485</v>
      </c>
    </row>
    <row r="188" spans="1:6" s="30" customFormat="1" x14ac:dyDescent="0.2">
      <c r="A188" s="46">
        <v>411000</v>
      </c>
      <c r="B188" s="47" t="s">
        <v>45</v>
      </c>
      <c r="C188" s="45">
        <f t="shared" ref="C188:D188" si="58">SUM(C189:C192)</f>
        <v>836000</v>
      </c>
      <c r="D188" s="45">
        <f t="shared" si="58"/>
        <v>913000</v>
      </c>
      <c r="E188" s="45">
        <f t="shared" ref="E188" si="59">SUM(E189:E192)</f>
        <v>0</v>
      </c>
      <c r="F188" s="282">
        <f t="shared" si="57"/>
        <v>109.21052631578947</v>
      </c>
    </row>
    <row r="189" spans="1:6" s="30" customFormat="1" x14ac:dyDescent="0.2">
      <c r="A189" s="48">
        <v>411100</v>
      </c>
      <c r="B189" s="49" t="s">
        <v>46</v>
      </c>
      <c r="C189" s="58">
        <v>800000</v>
      </c>
      <c r="D189" s="58">
        <v>873000</v>
      </c>
      <c r="E189" s="58">
        <v>0</v>
      </c>
      <c r="F189" s="283">
        <f t="shared" si="57"/>
        <v>109.125</v>
      </c>
    </row>
    <row r="190" spans="1:6" s="30" customFormat="1" x14ac:dyDescent="0.2">
      <c r="A190" s="48">
        <v>411200</v>
      </c>
      <c r="B190" s="49" t="s">
        <v>47</v>
      </c>
      <c r="C190" s="58">
        <v>13000</v>
      </c>
      <c r="D190" s="58">
        <v>13000</v>
      </c>
      <c r="E190" s="58">
        <v>0</v>
      </c>
      <c r="F190" s="283">
        <f t="shared" si="57"/>
        <v>100</v>
      </c>
    </row>
    <row r="191" spans="1:6" s="30" customFormat="1" ht="40.5" x14ac:dyDescent="0.2">
      <c r="A191" s="48">
        <v>411300</v>
      </c>
      <c r="B191" s="49" t="s">
        <v>48</v>
      </c>
      <c r="C191" s="58">
        <v>20000</v>
      </c>
      <c r="D191" s="58">
        <v>24000</v>
      </c>
      <c r="E191" s="58">
        <v>0</v>
      </c>
      <c r="F191" s="283">
        <f t="shared" si="57"/>
        <v>120</v>
      </c>
    </row>
    <row r="192" spans="1:6" s="30" customFormat="1" x14ac:dyDescent="0.2">
      <c r="A192" s="48">
        <v>411400</v>
      </c>
      <c r="B192" s="49" t="s">
        <v>49</v>
      </c>
      <c r="C192" s="58">
        <v>3000</v>
      </c>
      <c r="D192" s="58">
        <v>3000</v>
      </c>
      <c r="E192" s="58">
        <v>0</v>
      </c>
      <c r="F192" s="283">
        <f t="shared" si="57"/>
        <v>100</v>
      </c>
    </row>
    <row r="193" spans="1:6" s="30" customFormat="1" x14ac:dyDescent="0.2">
      <c r="A193" s="46">
        <v>412000</v>
      </c>
      <c r="B193" s="51" t="s">
        <v>50</v>
      </c>
      <c r="C193" s="45">
        <f t="shared" ref="C193:D193" si="60">SUM(C194:C205)</f>
        <v>89600</v>
      </c>
      <c r="D193" s="45">
        <f t="shared" si="60"/>
        <v>89600</v>
      </c>
      <c r="E193" s="45">
        <f t="shared" ref="E193" si="61">SUM(E194:E205)</f>
        <v>0</v>
      </c>
      <c r="F193" s="282">
        <f t="shared" si="57"/>
        <v>100</v>
      </c>
    </row>
    <row r="194" spans="1:6" s="30" customFormat="1" x14ac:dyDescent="0.2">
      <c r="A194" s="48">
        <v>412100</v>
      </c>
      <c r="B194" s="49" t="s">
        <v>51</v>
      </c>
      <c r="C194" s="58">
        <v>45000</v>
      </c>
      <c r="D194" s="58">
        <v>45000</v>
      </c>
      <c r="E194" s="58">
        <v>0</v>
      </c>
      <c r="F194" s="283">
        <f t="shared" si="57"/>
        <v>100</v>
      </c>
    </row>
    <row r="195" spans="1:6" s="30" customFormat="1" x14ac:dyDescent="0.2">
      <c r="A195" s="48">
        <v>412200</v>
      </c>
      <c r="B195" s="49" t="s">
        <v>52</v>
      </c>
      <c r="C195" s="58">
        <v>22600</v>
      </c>
      <c r="D195" s="58">
        <v>22600</v>
      </c>
      <c r="E195" s="58">
        <v>0</v>
      </c>
      <c r="F195" s="283">
        <f t="shared" si="57"/>
        <v>100</v>
      </c>
    </row>
    <row r="196" spans="1:6" s="30" customFormat="1" x14ac:dyDescent="0.2">
      <c r="A196" s="48">
        <v>412300</v>
      </c>
      <c r="B196" s="49" t="s">
        <v>53</v>
      </c>
      <c r="C196" s="58">
        <v>4000</v>
      </c>
      <c r="D196" s="58">
        <v>4000</v>
      </c>
      <c r="E196" s="58">
        <v>0</v>
      </c>
      <c r="F196" s="283">
        <f t="shared" si="57"/>
        <v>100</v>
      </c>
    </row>
    <row r="197" spans="1:6" s="30" customFormat="1" x14ac:dyDescent="0.2">
      <c r="A197" s="48">
        <v>412500</v>
      </c>
      <c r="B197" s="49" t="s">
        <v>57</v>
      </c>
      <c r="C197" s="58">
        <v>3300</v>
      </c>
      <c r="D197" s="58">
        <v>3300</v>
      </c>
      <c r="E197" s="58">
        <v>0</v>
      </c>
      <c r="F197" s="283">
        <f t="shared" si="57"/>
        <v>100</v>
      </c>
    </row>
    <row r="198" spans="1:6" s="30" customFormat="1" x14ac:dyDescent="0.2">
      <c r="A198" s="48">
        <v>412600</v>
      </c>
      <c r="B198" s="49" t="s">
        <v>58</v>
      </c>
      <c r="C198" s="58">
        <v>5000</v>
      </c>
      <c r="D198" s="58">
        <v>5000</v>
      </c>
      <c r="E198" s="58">
        <v>0</v>
      </c>
      <c r="F198" s="283">
        <f t="shared" si="57"/>
        <v>100</v>
      </c>
    </row>
    <row r="199" spans="1:6" s="30" customFormat="1" x14ac:dyDescent="0.2">
      <c r="A199" s="48">
        <v>412700</v>
      </c>
      <c r="B199" s="49" t="s">
        <v>60</v>
      </c>
      <c r="C199" s="58">
        <v>3500</v>
      </c>
      <c r="D199" s="58">
        <v>3500</v>
      </c>
      <c r="E199" s="58">
        <v>0</v>
      </c>
      <c r="F199" s="283">
        <f t="shared" si="57"/>
        <v>100</v>
      </c>
    </row>
    <row r="200" spans="1:6" s="30" customFormat="1" x14ac:dyDescent="0.2">
      <c r="A200" s="48">
        <v>412900</v>
      </c>
      <c r="B200" s="49" t="s">
        <v>74</v>
      </c>
      <c r="C200" s="58">
        <v>200</v>
      </c>
      <c r="D200" s="58">
        <v>200</v>
      </c>
      <c r="E200" s="58">
        <v>0</v>
      </c>
      <c r="F200" s="283">
        <f t="shared" si="57"/>
        <v>100</v>
      </c>
    </row>
    <row r="201" spans="1:6" s="30" customFormat="1" x14ac:dyDescent="0.2">
      <c r="A201" s="48">
        <v>412900</v>
      </c>
      <c r="B201" s="53" t="s">
        <v>75</v>
      </c>
      <c r="C201" s="58">
        <v>500</v>
      </c>
      <c r="D201" s="58">
        <v>500</v>
      </c>
      <c r="E201" s="58">
        <v>0</v>
      </c>
      <c r="F201" s="283">
        <f t="shared" si="57"/>
        <v>100</v>
      </c>
    </row>
    <row r="202" spans="1:6" s="30" customFormat="1" x14ac:dyDescent="0.2">
      <c r="A202" s="48">
        <v>412900</v>
      </c>
      <c r="B202" s="53" t="s">
        <v>76</v>
      </c>
      <c r="C202" s="58">
        <v>300</v>
      </c>
      <c r="D202" s="58">
        <v>300</v>
      </c>
      <c r="E202" s="58">
        <v>0</v>
      </c>
      <c r="F202" s="283">
        <f t="shared" si="57"/>
        <v>100</v>
      </c>
    </row>
    <row r="203" spans="1:6" s="30" customFormat="1" x14ac:dyDescent="0.2">
      <c r="A203" s="48">
        <v>412900</v>
      </c>
      <c r="B203" s="53" t="s">
        <v>77</v>
      </c>
      <c r="C203" s="58">
        <v>1000</v>
      </c>
      <c r="D203" s="58">
        <v>1000</v>
      </c>
      <c r="E203" s="58">
        <v>0</v>
      </c>
      <c r="F203" s="283">
        <f t="shared" si="57"/>
        <v>100</v>
      </c>
    </row>
    <row r="204" spans="1:6" s="30" customFormat="1" x14ac:dyDescent="0.2">
      <c r="A204" s="48">
        <v>412900</v>
      </c>
      <c r="B204" s="53" t="s">
        <v>78</v>
      </c>
      <c r="C204" s="58">
        <v>1700</v>
      </c>
      <c r="D204" s="58">
        <v>1700</v>
      </c>
      <c r="E204" s="58">
        <v>0</v>
      </c>
      <c r="F204" s="283">
        <f t="shared" si="57"/>
        <v>100</v>
      </c>
    </row>
    <row r="205" spans="1:6" s="30" customFormat="1" x14ac:dyDescent="0.2">
      <c r="A205" s="48">
        <v>412900</v>
      </c>
      <c r="B205" s="49" t="s">
        <v>80</v>
      </c>
      <c r="C205" s="58">
        <v>2500</v>
      </c>
      <c r="D205" s="58">
        <v>2500</v>
      </c>
      <c r="E205" s="58">
        <v>0</v>
      </c>
      <c r="F205" s="283">
        <f t="shared" si="57"/>
        <v>100</v>
      </c>
    </row>
    <row r="206" spans="1:6" s="30" customFormat="1" x14ac:dyDescent="0.2">
      <c r="A206" s="46">
        <v>510000</v>
      </c>
      <c r="B206" s="51" t="s">
        <v>244</v>
      </c>
      <c r="C206" s="45">
        <f t="shared" ref="C206:D206" si="62">C207+C209</f>
        <v>2500</v>
      </c>
      <c r="D206" s="45">
        <f t="shared" si="62"/>
        <v>2500</v>
      </c>
      <c r="E206" s="45">
        <f t="shared" ref="E206" si="63">E207+E209</f>
        <v>0</v>
      </c>
      <c r="F206" s="282">
        <f t="shared" si="57"/>
        <v>100</v>
      </c>
    </row>
    <row r="207" spans="1:6" s="30" customFormat="1" x14ac:dyDescent="0.2">
      <c r="A207" s="46">
        <v>511000</v>
      </c>
      <c r="B207" s="51" t="s">
        <v>245</v>
      </c>
      <c r="C207" s="45">
        <f t="shared" ref="C207:D207" si="64">SUM(C208:C208)</f>
        <v>2000</v>
      </c>
      <c r="D207" s="45">
        <f t="shared" si="64"/>
        <v>2000</v>
      </c>
      <c r="E207" s="45">
        <f t="shared" ref="E207" si="65">SUM(E208:E208)</f>
        <v>0</v>
      </c>
      <c r="F207" s="282">
        <f t="shared" si="57"/>
        <v>100</v>
      </c>
    </row>
    <row r="208" spans="1:6" s="30" customFormat="1" x14ac:dyDescent="0.2">
      <c r="A208" s="48">
        <v>511300</v>
      </c>
      <c r="B208" s="49" t="s">
        <v>248</v>
      </c>
      <c r="C208" s="58">
        <v>2000</v>
      </c>
      <c r="D208" s="58">
        <v>2000</v>
      </c>
      <c r="E208" s="58">
        <v>0</v>
      </c>
      <c r="F208" s="283">
        <f t="shared" si="57"/>
        <v>100</v>
      </c>
    </row>
    <row r="209" spans="1:6" s="30" customFormat="1" x14ac:dyDescent="0.2">
      <c r="A209" s="46">
        <v>516000</v>
      </c>
      <c r="B209" s="51" t="s">
        <v>256</v>
      </c>
      <c r="C209" s="45">
        <f t="shared" ref="C209:D209" si="66">C210</f>
        <v>500</v>
      </c>
      <c r="D209" s="45">
        <f t="shared" si="66"/>
        <v>500</v>
      </c>
      <c r="E209" s="45">
        <f t="shared" ref="E209" si="67">E210</f>
        <v>0</v>
      </c>
      <c r="F209" s="282">
        <f t="shared" si="57"/>
        <v>100</v>
      </c>
    </row>
    <row r="210" spans="1:6" s="30" customFormat="1" x14ac:dyDescent="0.2">
      <c r="A210" s="48">
        <v>516100</v>
      </c>
      <c r="B210" s="49" t="s">
        <v>256</v>
      </c>
      <c r="C210" s="58">
        <v>500</v>
      </c>
      <c r="D210" s="58">
        <v>500</v>
      </c>
      <c r="E210" s="58">
        <v>0</v>
      </c>
      <c r="F210" s="283">
        <f t="shared" si="57"/>
        <v>100</v>
      </c>
    </row>
    <row r="211" spans="1:6" s="30" customFormat="1" x14ac:dyDescent="0.2">
      <c r="A211" s="37"/>
      <c r="B211" s="83" t="s">
        <v>292</v>
      </c>
      <c r="C211" s="87">
        <f>C187+C206+0+0</f>
        <v>928100</v>
      </c>
      <c r="D211" s="87">
        <f>D187+D206+0+0</f>
        <v>1005100</v>
      </c>
      <c r="E211" s="87">
        <f>E187+E206+0+0</f>
        <v>0</v>
      </c>
      <c r="F211" s="34">
        <f t="shared" si="57"/>
        <v>108.29651977157636</v>
      </c>
    </row>
    <row r="212" spans="1:6" s="30" customFormat="1" x14ac:dyDescent="0.2">
      <c r="A212" s="40"/>
      <c r="B212" s="44"/>
      <c r="C212" s="67"/>
      <c r="D212" s="67"/>
      <c r="E212" s="67"/>
      <c r="F212" s="279"/>
    </row>
    <row r="213" spans="1:6" s="30" customFormat="1" x14ac:dyDescent="0.2">
      <c r="A213" s="43"/>
      <c r="B213" s="44"/>
      <c r="C213" s="50"/>
      <c r="D213" s="50"/>
      <c r="E213" s="50"/>
      <c r="F213" s="284"/>
    </row>
    <row r="214" spans="1:6" s="30" customFormat="1" x14ac:dyDescent="0.2">
      <c r="A214" s="48" t="s">
        <v>304</v>
      </c>
      <c r="B214" s="51"/>
      <c r="C214" s="50"/>
      <c r="D214" s="50"/>
      <c r="E214" s="50"/>
      <c r="F214" s="284"/>
    </row>
    <row r="215" spans="1:6" s="30" customFormat="1" x14ac:dyDescent="0.2">
      <c r="A215" s="48" t="s">
        <v>299</v>
      </c>
      <c r="B215" s="51"/>
      <c r="C215" s="50"/>
      <c r="D215" s="50"/>
      <c r="E215" s="50"/>
      <c r="F215" s="284"/>
    </row>
    <row r="216" spans="1:6" s="30" customFormat="1" x14ac:dyDescent="0.2">
      <c r="A216" s="48" t="s">
        <v>305</v>
      </c>
      <c r="B216" s="51"/>
      <c r="C216" s="50"/>
      <c r="D216" s="50"/>
      <c r="E216" s="50"/>
      <c r="F216" s="284"/>
    </row>
    <row r="217" spans="1:6" s="30" customFormat="1" x14ac:dyDescent="0.2">
      <c r="A217" s="48" t="s">
        <v>291</v>
      </c>
      <c r="B217" s="51"/>
      <c r="C217" s="50"/>
      <c r="D217" s="50"/>
      <c r="E217" s="50"/>
      <c r="F217" s="284"/>
    </row>
    <row r="218" spans="1:6" s="30" customFormat="1" x14ac:dyDescent="0.2">
      <c r="A218" s="48"/>
      <c r="B218" s="79"/>
      <c r="C218" s="67"/>
      <c r="D218" s="67"/>
      <c r="E218" s="67"/>
      <c r="F218" s="279"/>
    </row>
    <row r="219" spans="1:6" s="30" customFormat="1" x14ac:dyDescent="0.2">
      <c r="A219" s="46">
        <v>410000</v>
      </c>
      <c r="B219" s="47" t="s">
        <v>44</v>
      </c>
      <c r="C219" s="45">
        <f>C220+C224</f>
        <v>244000</v>
      </c>
      <c r="D219" s="45">
        <f>D220+D224</f>
        <v>275000</v>
      </c>
      <c r="E219" s="45">
        <f>E220+E224</f>
        <v>0</v>
      </c>
      <c r="F219" s="282">
        <f t="shared" ref="F219:F234" si="68">D219/C219*100</f>
        <v>112.70491803278688</v>
      </c>
    </row>
    <row r="220" spans="1:6" s="30" customFormat="1" x14ac:dyDescent="0.2">
      <c r="A220" s="46">
        <v>411000</v>
      </c>
      <c r="B220" s="47" t="s">
        <v>45</v>
      </c>
      <c r="C220" s="45">
        <f>SUM(C221:C223)</f>
        <v>60300</v>
      </c>
      <c r="D220" s="45">
        <f>SUM(D221:D223)</f>
        <v>76300</v>
      </c>
      <c r="E220" s="45">
        <f>SUM(E221:E223)</f>
        <v>0</v>
      </c>
      <c r="F220" s="282">
        <f t="shared" si="68"/>
        <v>126.53399668325041</v>
      </c>
    </row>
    <row r="221" spans="1:6" s="30" customFormat="1" x14ac:dyDescent="0.2">
      <c r="A221" s="48">
        <v>411100</v>
      </c>
      <c r="B221" s="49" t="s">
        <v>46</v>
      </c>
      <c r="C221" s="58">
        <v>57000</v>
      </c>
      <c r="D221" s="58">
        <v>73000</v>
      </c>
      <c r="E221" s="58">
        <v>0</v>
      </c>
      <c r="F221" s="283">
        <f t="shared" si="68"/>
        <v>128.07017543859649</v>
      </c>
    </row>
    <row r="222" spans="1:6" s="30" customFormat="1" x14ac:dyDescent="0.2">
      <c r="A222" s="48">
        <v>411200</v>
      </c>
      <c r="B222" s="49" t="s">
        <v>47</v>
      </c>
      <c r="C222" s="58">
        <v>1300</v>
      </c>
      <c r="D222" s="58">
        <v>1300</v>
      </c>
      <c r="E222" s="58">
        <v>0</v>
      </c>
      <c r="F222" s="283">
        <f t="shared" si="68"/>
        <v>100</v>
      </c>
    </row>
    <row r="223" spans="1:6" s="30" customFormat="1" ht="40.5" x14ac:dyDescent="0.2">
      <c r="A223" s="48">
        <v>411300</v>
      </c>
      <c r="B223" s="49" t="s">
        <v>48</v>
      </c>
      <c r="C223" s="58">
        <v>2000</v>
      </c>
      <c r="D223" s="58">
        <v>2000</v>
      </c>
      <c r="E223" s="58">
        <v>0</v>
      </c>
      <c r="F223" s="283">
        <f t="shared" si="68"/>
        <v>100</v>
      </c>
    </row>
    <row r="224" spans="1:6" s="30" customFormat="1" x14ac:dyDescent="0.2">
      <c r="A224" s="46">
        <v>412000</v>
      </c>
      <c r="B224" s="51" t="s">
        <v>50</v>
      </c>
      <c r="C224" s="45">
        <f>SUM(C225:C233)</f>
        <v>183700</v>
      </c>
      <c r="D224" s="45">
        <f>SUM(D225:D233)</f>
        <v>198700</v>
      </c>
      <c r="E224" s="45">
        <f>SUM(E225:E233)</f>
        <v>0</v>
      </c>
      <c r="F224" s="282">
        <f t="shared" si="68"/>
        <v>108.16548720740337</v>
      </c>
    </row>
    <row r="225" spans="1:6" s="30" customFormat="1" x14ac:dyDescent="0.2">
      <c r="A225" s="48">
        <v>412100</v>
      </c>
      <c r="B225" s="49" t="s">
        <v>51</v>
      </c>
      <c r="C225" s="58">
        <v>6000</v>
      </c>
      <c r="D225" s="58">
        <v>6000</v>
      </c>
      <c r="E225" s="58">
        <v>0</v>
      </c>
      <c r="F225" s="283">
        <f t="shared" si="68"/>
        <v>100</v>
      </c>
    </row>
    <row r="226" spans="1:6" s="30" customFormat="1" x14ac:dyDescent="0.2">
      <c r="A226" s="48">
        <v>412200</v>
      </c>
      <c r="B226" s="49" t="s">
        <v>52</v>
      </c>
      <c r="C226" s="58">
        <v>4500</v>
      </c>
      <c r="D226" s="58">
        <v>4500</v>
      </c>
      <c r="E226" s="58">
        <v>0</v>
      </c>
      <c r="F226" s="283">
        <f t="shared" si="68"/>
        <v>100</v>
      </c>
    </row>
    <row r="227" spans="1:6" s="30" customFormat="1" x14ac:dyDescent="0.2">
      <c r="A227" s="48">
        <v>412300</v>
      </c>
      <c r="B227" s="49" t="s">
        <v>53</v>
      </c>
      <c r="C227" s="58">
        <v>700</v>
      </c>
      <c r="D227" s="58">
        <v>700</v>
      </c>
      <c r="E227" s="58">
        <v>0</v>
      </c>
      <c r="F227" s="283">
        <f t="shared" si="68"/>
        <v>100</v>
      </c>
    </row>
    <row r="228" spans="1:6" s="30" customFormat="1" x14ac:dyDescent="0.2">
      <c r="A228" s="48">
        <v>412500</v>
      </c>
      <c r="B228" s="49" t="s">
        <v>57</v>
      </c>
      <c r="C228" s="58">
        <v>300</v>
      </c>
      <c r="D228" s="58">
        <v>300</v>
      </c>
      <c r="E228" s="58">
        <v>0</v>
      </c>
      <c r="F228" s="283">
        <f t="shared" si="68"/>
        <v>100</v>
      </c>
    </row>
    <row r="229" spans="1:6" s="30" customFormat="1" x14ac:dyDescent="0.2">
      <c r="A229" s="48">
        <v>412600</v>
      </c>
      <c r="B229" s="49" t="s">
        <v>58</v>
      </c>
      <c r="C229" s="58">
        <v>3500</v>
      </c>
      <c r="D229" s="58">
        <v>3500</v>
      </c>
      <c r="E229" s="58">
        <v>0</v>
      </c>
      <c r="F229" s="283">
        <f t="shared" si="68"/>
        <v>100</v>
      </c>
    </row>
    <row r="230" spans="1:6" s="30" customFormat="1" x14ac:dyDescent="0.2">
      <c r="A230" s="48">
        <v>412700</v>
      </c>
      <c r="B230" s="49" t="s">
        <v>60</v>
      </c>
      <c r="C230" s="58">
        <v>3000</v>
      </c>
      <c r="D230" s="58">
        <v>3000</v>
      </c>
      <c r="E230" s="58">
        <v>0</v>
      </c>
      <c r="F230" s="283">
        <f t="shared" si="68"/>
        <v>100</v>
      </c>
    </row>
    <row r="231" spans="1:6" s="30" customFormat="1" x14ac:dyDescent="0.2">
      <c r="A231" s="48">
        <v>412900</v>
      </c>
      <c r="B231" s="49" t="s">
        <v>75</v>
      </c>
      <c r="C231" s="58">
        <v>165000</v>
      </c>
      <c r="D231" s="58">
        <v>180000</v>
      </c>
      <c r="E231" s="58">
        <v>0</v>
      </c>
      <c r="F231" s="283">
        <f t="shared" si="68"/>
        <v>109.09090909090908</v>
      </c>
    </row>
    <row r="232" spans="1:6" s="30" customFormat="1" x14ac:dyDescent="0.2">
      <c r="A232" s="48">
        <v>412900</v>
      </c>
      <c r="B232" s="53" t="s">
        <v>76</v>
      </c>
      <c r="C232" s="58">
        <v>400</v>
      </c>
      <c r="D232" s="58">
        <v>400</v>
      </c>
      <c r="E232" s="58">
        <v>0</v>
      </c>
      <c r="F232" s="283">
        <f t="shared" si="68"/>
        <v>100</v>
      </c>
    </row>
    <row r="233" spans="1:6" s="30" customFormat="1" x14ac:dyDescent="0.2">
      <c r="A233" s="48">
        <v>412900</v>
      </c>
      <c r="B233" s="53" t="s">
        <v>77</v>
      </c>
      <c r="C233" s="58">
        <v>300</v>
      </c>
      <c r="D233" s="58">
        <v>300</v>
      </c>
      <c r="E233" s="58">
        <v>0</v>
      </c>
      <c r="F233" s="283">
        <f t="shared" si="68"/>
        <v>100</v>
      </c>
    </row>
    <row r="234" spans="1:6" s="30" customFormat="1" x14ac:dyDescent="0.2">
      <c r="A234" s="89"/>
      <c r="B234" s="83" t="s">
        <v>292</v>
      </c>
      <c r="C234" s="87">
        <f>C219+0+0</f>
        <v>244000</v>
      </c>
      <c r="D234" s="87">
        <f>D219+0+0</f>
        <v>275000</v>
      </c>
      <c r="E234" s="87">
        <f>E219+0+0</f>
        <v>0</v>
      </c>
      <c r="F234" s="34">
        <f t="shared" si="68"/>
        <v>112.70491803278688</v>
      </c>
    </row>
    <row r="235" spans="1:6" s="30" customFormat="1" x14ac:dyDescent="0.2">
      <c r="A235" s="66"/>
      <c r="B235" s="44"/>
      <c r="C235" s="67"/>
      <c r="D235" s="67"/>
      <c r="E235" s="67"/>
      <c r="F235" s="279"/>
    </row>
    <row r="236" spans="1:6" s="30" customFormat="1" x14ac:dyDescent="0.2">
      <c r="A236" s="43"/>
      <c r="B236" s="44"/>
      <c r="C236" s="50"/>
      <c r="D236" s="50"/>
      <c r="E236" s="50"/>
      <c r="F236" s="284"/>
    </row>
    <row r="237" spans="1:6" s="30" customFormat="1" x14ac:dyDescent="0.2">
      <c r="A237" s="48" t="s">
        <v>306</v>
      </c>
      <c r="B237" s="51"/>
      <c r="C237" s="50"/>
      <c r="D237" s="50"/>
      <c r="E237" s="50"/>
      <c r="F237" s="284"/>
    </row>
    <row r="238" spans="1:6" s="30" customFormat="1" x14ac:dyDescent="0.2">
      <c r="A238" s="48" t="s">
        <v>299</v>
      </c>
      <c r="B238" s="51"/>
      <c r="C238" s="50"/>
      <c r="D238" s="50"/>
      <c r="E238" s="50"/>
      <c r="F238" s="284"/>
    </row>
    <row r="239" spans="1:6" s="30" customFormat="1" x14ac:dyDescent="0.2">
      <c r="A239" s="48" t="s">
        <v>307</v>
      </c>
      <c r="B239" s="51"/>
      <c r="C239" s="50"/>
      <c r="D239" s="50"/>
      <c r="E239" s="50"/>
      <c r="F239" s="284"/>
    </row>
    <row r="240" spans="1:6" s="30" customFormat="1" x14ac:dyDescent="0.2">
      <c r="A240" s="48" t="s">
        <v>291</v>
      </c>
      <c r="B240" s="51"/>
      <c r="C240" s="50"/>
      <c r="D240" s="50"/>
      <c r="E240" s="50"/>
      <c r="F240" s="284"/>
    </row>
    <row r="241" spans="1:6" s="30" customFormat="1" x14ac:dyDescent="0.2">
      <c r="A241" s="48"/>
      <c r="B241" s="79"/>
      <c r="C241" s="67"/>
      <c r="D241" s="67"/>
      <c r="E241" s="67"/>
      <c r="F241" s="279"/>
    </row>
    <row r="242" spans="1:6" s="30" customFormat="1" x14ac:dyDescent="0.2">
      <c r="A242" s="46">
        <v>410000</v>
      </c>
      <c r="B242" s="47" t="s">
        <v>44</v>
      </c>
      <c r="C242" s="45">
        <f>C243+0</f>
        <v>185500</v>
      </c>
      <c r="D242" s="45">
        <f>D243+0</f>
        <v>185500</v>
      </c>
      <c r="E242" s="45">
        <f>E243+0</f>
        <v>0</v>
      </c>
      <c r="F242" s="282">
        <f t="shared" ref="F242:F250" si="69">D242/C242*100</f>
        <v>100</v>
      </c>
    </row>
    <row r="243" spans="1:6" s="30" customFormat="1" x14ac:dyDescent="0.2">
      <c r="A243" s="46">
        <v>412000</v>
      </c>
      <c r="B243" s="51" t="s">
        <v>50</v>
      </c>
      <c r="C243" s="45">
        <f>SUM(C244:C249)</f>
        <v>185500</v>
      </c>
      <c r="D243" s="45">
        <f>SUM(D244:D249)</f>
        <v>185500</v>
      </c>
      <c r="E243" s="45">
        <f>SUM(E244:E249)</f>
        <v>0</v>
      </c>
      <c r="F243" s="282">
        <f t="shared" si="69"/>
        <v>100</v>
      </c>
    </row>
    <row r="244" spans="1:6" s="30" customFormat="1" x14ac:dyDescent="0.2">
      <c r="A244" s="56">
        <v>412100</v>
      </c>
      <c r="B244" s="49" t="s">
        <v>51</v>
      </c>
      <c r="C244" s="58">
        <v>20000</v>
      </c>
      <c r="D244" s="58">
        <v>20000</v>
      </c>
      <c r="E244" s="58">
        <v>0</v>
      </c>
      <c r="F244" s="283">
        <f t="shared" si="69"/>
        <v>100</v>
      </c>
    </row>
    <row r="245" spans="1:6" s="30" customFormat="1" x14ac:dyDescent="0.2">
      <c r="A245" s="48">
        <v>412200</v>
      </c>
      <c r="B245" s="49" t="s">
        <v>52</v>
      </c>
      <c r="C245" s="58">
        <v>1000</v>
      </c>
      <c r="D245" s="58">
        <v>1000</v>
      </c>
      <c r="E245" s="58">
        <v>0</v>
      </c>
      <c r="F245" s="283">
        <f t="shared" si="69"/>
        <v>100</v>
      </c>
    </row>
    <row r="246" spans="1:6" s="30" customFormat="1" x14ac:dyDescent="0.2">
      <c r="A246" s="48">
        <v>412300</v>
      </c>
      <c r="B246" s="49" t="s">
        <v>53</v>
      </c>
      <c r="C246" s="58">
        <v>2000</v>
      </c>
      <c r="D246" s="58">
        <v>2000</v>
      </c>
      <c r="E246" s="58">
        <v>0</v>
      </c>
      <c r="F246" s="283">
        <f t="shared" si="69"/>
        <v>100</v>
      </c>
    </row>
    <row r="247" spans="1:6" s="30" customFormat="1" x14ac:dyDescent="0.2">
      <c r="A247" s="48">
        <v>412400</v>
      </c>
      <c r="B247" s="49" t="s">
        <v>55</v>
      </c>
      <c r="C247" s="58">
        <v>30000</v>
      </c>
      <c r="D247" s="58">
        <v>29999.999999999996</v>
      </c>
      <c r="E247" s="58">
        <v>0</v>
      </c>
      <c r="F247" s="283">
        <f t="shared" si="69"/>
        <v>99.999999999999986</v>
      </c>
    </row>
    <row r="248" spans="1:6" s="30" customFormat="1" x14ac:dyDescent="0.2">
      <c r="A248" s="48">
        <v>412600</v>
      </c>
      <c r="B248" s="49" t="s">
        <v>58</v>
      </c>
      <c r="C248" s="58">
        <v>6000</v>
      </c>
      <c r="D248" s="58">
        <v>6000</v>
      </c>
      <c r="E248" s="58">
        <v>0</v>
      </c>
      <c r="F248" s="283">
        <f t="shared" si="69"/>
        <v>100</v>
      </c>
    </row>
    <row r="249" spans="1:6" s="30" customFormat="1" x14ac:dyDescent="0.2">
      <c r="A249" s="48">
        <v>412900</v>
      </c>
      <c r="B249" s="49" t="s">
        <v>75</v>
      </c>
      <c r="C249" s="58">
        <v>126500</v>
      </c>
      <c r="D249" s="58">
        <v>126500</v>
      </c>
      <c r="E249" s="58">
        <v>0</v>
      </c>
      <c r="F249" s="283">
        <f t="shared" si="69"/>
        <v>100</v>
      </c>
    </row>
    <row r="250" spans="1:6" s="30" customFormat="1" x14ac:dyDescent="0.2">
      <c r="A250" s="89"/>
      <c r="B250" s="83" t="s">
        <v>292</v>
      </c>
      <c r="C250" s="87">
        <f>C242+0</f>
        <v>185500</v>
      </c>
      <c r="D250" s="87">
        <f>D242+0</f>
        <v>185500</v>
      </c>
      <c r="E250" s="87">
        <f>E242+0</f>
        <v>0</v>
      </c>
      <c r="F250" s="34">
        <f t="shared" si="69"/>
        <v>100</v>
      </c>
    </row>
    <row r="251" spans="1:6" s="30" customFormat="1" x14ac:dyDescent="0.2">
      <c r="A251" s="66"/>
      <c r="B251" s="44"/>
      <c r="C251" s="67"/>
      <c r="D251" s="67"/>
      <c r="E251" s="67"/>
      <c r="F251" s="279"/>
    </row>
    <row r="252" spans="1:6" s="30" customFormat="1" x14ac:dyDescent="0.2">
      <c r="A252" s="66"/>
      <c r="B252" s="44"/>
      <c r="C252" s="67"/>
      <c r="D252" s="67"/>
      <c r="E252" s="67"/>
      <c r="F252" s="279"/>
    </row>
    <row r="253" spans="1:6" s="30" customFormat="1" x14ac:dyDescent="0.2">
      <c r="A253" s="48" t="s">
        <v>308</v>
      </c>
      <c r="B253" s="51"/>
      <c r="C253" s="67"/>
      <c r="D253" s="67"/>
      <c r="E253" s="67"/>
      <c r="F253" s="279"/>
    </row>
    <row r="254" spans="1:6" s="30" customFormat="1" x14ac:dyDescent="0.2">
      <c r="A254" s="48" t="s">
        <v>294</v>
      </c>
      <c r="B254" s="51"/>
      <c r="C254" s="67"/>
      <c r="D254" s="67"/>
      <c r="E254" s="67"/>
      <c r="F254" s="279"/>
    </row>
    <row r="255" spans="1:6" s="30" customFormat="1" x14ac:dyDescent="0.2">
      <c r="A255" s="48" t="s">
        <v>309</v>
      </c>
      <c r="B255" s="51"/>
      <c r="C255" s="67"/>
      <c r="D255" s="67"/>
      <c r="E255" s="67"/>
      <c r="F255" s="279"/>
    </row>
    <row r="256" spans="1:6" s="30" customFormat="1" x14ac:dyDescent="0.2">
      <c r="A256" s="48" t="s">
        <v>291</v>
      </c>
      <c r="B256" s="51"/>
      <c r="C256" s="67"/>
      <c r="D256" s="67"/>
      <c r="E256" s="67"/>
      <c r="F256" s="279"/>
    </row>
    <row r="257" spans="1:6" s="30" customFormat="1" x14ac:dyDescent="0.2">
      <c r="A257" s="48"/>
      <c r="B257" s="79"/>
      <c r="C257" s="67"/>
      <c r="D257" s="67"/>
      <c r="E257" s="67"/>
      <c r="F257" s="279"/>
    </row>
    <row r="258" spans="1:6" s="55" customFormat="1" x14ac:dyDescent="0.2">
      <c r="A258" s="46">
        <v>410000</v>
      </c>
      <c r="B258" s="47" t="s">
        <v>44</v>
      </c>
      <c r="C258" s="45">
        <f t="shared" ref="C258:D258" si="70">C259+C264</f>
        <v>471300</v>
      </c>
      <c r="D258" s="45">
        <f t="shared" si="70"/>
        <v>501300</v>
      </c>
      <c r="E258" s="45">
        <f t="shared" ref="E258" si="71">E259+E264</f>
        <v>0</v>
      </c>
      <c r="F258" s="282">
        <f t="shared" ref="F258:F282" si="72">D258/C258*100</f>
        <v>106.36537237428389</v>
      </c>
    </row>
    <row r="259" spans="1:6" s="55" customFormat="1" x14ac:dyDescent="0.2">
      <c r="A259" s="46">
        <v>411000</v>
      </c>
      <c r="B259" s="47" t="s">
        <v>45</v>
      </c>
      <c r="C259" s="45">
        <f t="shared" ref="C259:D259" si="73">SUM(C260:C263)</f>
        <v>230700</v>
      </c>
      <c r="D259" s="45">
        <f t="shared" si="73"/>
        <v>243700</v>
      </c>
      <c r="E259" s="45">
        <f t="shared" ref="E259" si="74">SUM(E260:E263)</f>
        <v>0</v>
      </c>
      <c r="F259" s="282">
        <f t="shared" si="72"/>
        <v>105.63502384048549</v>
      </c>
    </row>
    <row r="260" spans="1:6" s="30" customFormat="1" x14ac:dyDescent="0.2">
      <c r="A260" s="48">
        <v>411100</v>
      </c>
      <c r="B260" s="49" t="s">
        <v>46</v>
      </c>
      <c r="C260" s="58">
        <v>207000</v>
      </c>
      <c r="D260" s="58">
        <v>220000</v>
      </c>
      <c r="E260" s="58">
        <v>0</v>
      </c>
      <c r="F260" s="283">
        <f t="shared" si="72"/>
        <v>106.28019323671498</v>
      </c>
    </row>
    <row r="261" spans="1:6" s="30" customFormat="1" x14ac:dyDescent="0.2">
      <c r="A261" s="48">
        <v>411200</v>
      </c>
      <c r="B261" s="49" t="s">
        <v>47</v>
      </c>
      <c r="C261" s="58">
        <v>14200</v>
      </c>
      <c r="D261" s="58">
        <v>14200</v>
      </c>
      <c r="E261" s="58">
        <v>0</v>
      </c>
      <c r="F261" s="283">
        <f t="shared" si="72"/>
        <v>100</v>
      </c>
    </row>
    <row r="262" spans="1:6" s="30" customFormat="1" ht="40.5" x14ac:dyDescent="0.2">
      <c r="A262" s="48">
        <v>411300</v>
      </c>
      <c r="B262" s="49" t="s">
        <v>48</v>
      </c>
      <c r="C262" s="58">
        <v>5000</v>
      </c>
      <c r="D262" s="58">
        <v>5000</v>
      </c>
      <c r="E262" s="58">
        <v>0</v>
      </c>
      <c r="F262" s="283">
        <f t="shared" si="72"/>
        <v>100</v>
      </c>
    </row>
    <row r="263" spans="1:6" s="30" customFormat="1" x14ac:dyDescent="0.2">
      <c r="A263" s="48">
        <v>411400</v>
      </c>
      <c r="B263" s="49" t="s">
        <v>49</v>
      </c>
      <c r="C263" s="58">
        <v>4500</v>
      </c>
      <c r="D263" s="58">
        <v>4500</v>
      </c>
      <c r="E263" s="58">
        <v>0</v>
      </c>
      <c r="F263" s="283">
        <f t="shared" si="72"/>
        <v>100</v>
      </c>
    </row>
    <row r="264" spans="1:6" s="55" customFormat="1" x14ac:dyDescent="0.2">
      <c r="A264" s="46">
        <v>412000</v>
      </c>
      <c r="B264" s="51" t="s">
        <v>50</v>
      </c>
      <c r="C264" s="45">
        <f>SUM(C265:C275)</f>
        <v>240600</v>
      </c>
      <c r="D264" s="45">
        <f>SUM(D265:D275)</f>
        <v>257600</v>
      </c>
      <c r="E264" s="45">
        <f>SUM(E265:E275)</f>
        <v>0</v>
      </c>
      <c r="F264" s="282">
        <f t="shared" si="72"/>
        <v>107.06566916043225</v>
      </c>
    </row>
    <row r="265" spans="1:6" s="30" customFormat="1" x14ac:dyDescent="0.2">
      <c r="A265" s="48">
        <v>412100</v>
      </c>
      <c r="B265" s="49" t="s">
        <v>51</v>
      </c>
      <c r="C265" s="58">
        <v>45800</v>
      </c>
      <c r="D265" s="58">
        <v>45800</v>
      </c>
      <c r="E265" s="58">
        <v>0</v>
      </c>
      <c r="F265" s="283">
        <f t="shared" si="72"/>
        <v>100</v>
      </c>
    </row>
    <row r="266" spans="1:6" s="30" customFormat="1" x14ac:dyDescent="0.2">
      <c r="A266" s="48">
        <v>412200</v>
      </c>
      <c r="B266" s="49" t="s">
        <v>52</v>
      </c>
      <c r="C266" s="58">
        <v>17000</v>
      </c>
      <c r="D266" s="58">
        <v>17000</v>
      </c>
      <c r="E266" s="58">
        <v>0</v>
      </c>
      <c r="F266" s="283">
        <f t="shared" si="72"/>
        <v>100</v>
      </c>
    </row>
    <row r="267" spans="1:6" s="30" customFormat="1" x14ac:dyDescent="0.2">
      <c r="A267" s="48">
        <v>412300</v>
      </c>
      <c r="B267" s="49" t="s">
        <v>53</v>
      </c>
      <c r="C267" s="58">
        <v>3400</v>
      </c>
      <c r="D267" s="58">
        <v>3400</v>
      </c>
      <c r="E267" s="58">
        <v>0</v>
      </c>
      <c r="F267" s="283">
        <f t="shared" si="72"/>
        <v>100</v>
      </c>
    </row>
    <row r="268" spans="1:6" s="30" customFormat="1" x14ac:dyDescent="0.2">
      <c r="A268" s="48">
        <v>412500</v>
      </c>
      <c r="B268" s="49" t="s">
        <v>57</v>
      </c>
      <c r="C268" s="58">
        <v>500</v>
      </c>
      <c r="D268" s="58">
        <v>500</v>
      </c>
      <c r="E268" s="58">
        <v>0</v>
      </c>
      <c r="F268" s="283">
        <f t="shared" si="72"/>
        <v>100</v>
      </c>
    </row>
    <row r="269" spans="1:6" s="30" customFormat="1" x14ac:dyDescent="0.2">
      <c r="A269" s="48">
        <v>412600</v>
      </c>
      <c r="B269" s="49" t="s">
        <v>58</v>
      </c>
      <c r="C269" s="58">
        <v>5000</v>
      </c>
      <c r="D269" s="58">
        <v>5000</v>
      </c>
      <c r="E269" s="58">
        <v>0</v>
      </c>
      <c r="F269" s="283">
        <f t="shared" si="72"/>
        <v>100</v>
      </c>
    </row>
    <row r="270" spans="1:6" s="30" customFormat="1" x14ac:dyDescent="0.2">
      <c r="A270" s="48">
        <v>412700</v>
      </c>
      <c r="B270" s="49" t="s">
        <v>60</v>
      </c>
      <c r="C270" s="58">
        <v>8100</v>
      </c>
      <c r="D270" s="58">
        <v>8100</v>
      </c>
      <c r="E270" s="58">
        <v>0</v>
      </c>
      <c r="F270" s="283">
        <f t="shared" si="72"/>
        <v>100</v>
      </c>
    </row>
    <row r="271" spans="1:6" s="30" customFormat="1" x14ac:dyDescent="0.2">
      <c r="A271" s="48">
        <v>412900</v>
      </c>
      <c r="B271" s="49" t="s">
        <v>74</v>
      </c>
      <c r="C271" s="58">
        <v>4500</v>
      </c>
      <c r="D271" s="58">
        <v>4500</v>
      </c>
      <c r="E271" s="58">
        <v>0</v>
      </c>
      <c r="F271" s="283">
        <f t="shared" si="72"/>
        <v>100</v>
      </c>
    </row>
    <row r="272" spans="1:6" s="30" customFormat="1" x14ac:dyDescent="0.2">
      <c r="A272" s="48">
        <v>412900</v>
      </c>
      <c r="B272" s="53" t="s">
        <v>75</v>
      </c>
      <c r="C272" s="58">
        <v>152900</v>
      </c>
      <c r="D272" s="58">
        <v>169900</v>
      </c>
      <c r="E272" s="58">
        <v>0</v>
      </c>
      <c r="F272" s="283">
        <f t="shared" si="72"/>
        <v>111.11837802485284</v>
      </c>
    </row>
    <row r="273" spans="1:6" s="30" customFormat="1" x14ac:dyDescent="0.2">
      <c r="A273" s="48">
        <v>412900</v>
      </c>
      <c r="B273" s="53" t="s">
        <v>76</v>
      </c>
      <c r="C273" s="58">
        <v>1900</v>
      </c>
      <c r="D273" s="58">
        <v>1900</v>
      </c>
      <c r="E273" s="58">
        <v>0</v>
      </c>
      <c r="F273" s="283">
        <f t="shared" si="72"/>
        <v>100</v>
      </c>
    </row>
    <row r="274" spans="1:6" s="30" customFormat="1" x14ac:dyDescent="0.2">
      <c r="A274" s="48">
        <v>412900</v>
      </c>
      <c r="B274" s="53" t="s">
        <v>78</v>
      </c>
      <c r="C274" s="58">
        <v>500</v>
      </c>
      <c r="D274" s="58">
        <v>500</v>
      </c>
      <c r="E274" s="58">
        <v>0</v>
      </c>
      <c r="F274" s="283">
        <f t="shared" si="72"/>
        <v>100</v>
      </c>
    </row>
    <row r="275" spans="1:6" s="30" customFormat="1" x14ac:dyDescent="0.2">
      <c r="A275" s="48">
        <v>412900</v>
      </c>
      <c r="B275" s="49" t="s">
        <v>80</v>
      </c>
      <c r="C275" s="58">
        <v>1000</v>
      </c>
      <c r="D275" s="58">
        <v>1000</v>
      </c>
      <c r="E275" s="58">
        <v>0</v>
      </c>
      <c r="F275" s="283">
        <f t="shared" si="72"/>
        <v>100</v>
      </c>
    </row>
    <row r="276" spans="1:6" s="55" customFormat="1" x14ac:dyDescent="0.2">
      <c r="A276" s="46">
        <v>510000</v>
      </c>
      <c r="B276" s="51" t="s">
        <v>244</v>
      </c>
      <c r="C276" s="45">
        <f>C277+0</f>
        <v>1700</v>
      </c>
      <c r="D276" s="45">
        <f>D277+0</f>
        <v>1700</v>
      </c>
      <c r="E276" s="45">
        <f>E277+0</f>
        <v>0</v>
      </c>
      <c r="F276" s="282">
        <f t="shared" si="72"/>
        <v>100</v>
      </c>
    </row>
    <row r="277" spans="1:6" s="55" customFormat="1" x14ac:dyDescent="0.2">
      <c r="A277" s="46">
        <v>511000</v>
      </c>
      <c r="B277" s="51" t="s">
        <v>245</v>
      </c>
      <c r="C277" s="45">
        <f t="shared" ref="C277:D277" si="75">SUM(C278)</f>
        <v>1700</v>
      </c>
      <c r="D277" s="45">
        <f t="shared" si="75"/>
        <v>1700</v>
      </c>
      <c r="E277" s="45">
        <f t="shared" ref="E277" si="76">SUM(E278)</f>
        <v>0</v>
      </c>
      <c r="F277" s="282">
        <f t="shared" si="72"/>
        <v>100</v>
      </c>
    </row>
    <row r="278" spans="1:6" s="30" customFormat="1" x14ac:dyDescent="0.2">
      <c r="A278" s="48">
        <v>511300</v>
      </c>
      <c r="B278" s="49" t="s">
        <v>248</v>
      </c>
      <c r="C278" s="58">
        <v>1700</v>
      </c>
      <c r="D278" s="58">
        <v>1700</v>
      </c>
      <c r="E278" s="58">
        <v>0</v>
      </c>
      <c r="F278" s="283">
        <f t="shared" si="72"/>
        <v>100</v>
      </c>
    </row>
    <row r="279" spans="1:6" s="55" customFormat="1" x14ac:dyDescent="0.2">
      <c r="A279" s="46">
        <v>630000</v>
      </c>
      <c r="B279" s="51" t="s">
        <v>301</v>
      </c>
      <c r="C279" s="45">
        <f t="shared" ref="C279:D280" si="77">C280</f>
        <v>0</v>
      </c>
      <c r="D279" s="45">
        <f t="shared" si="77"/>
        <v>900</v>
      </c>
      <c r="E279" s="45">
        <f t="shared" ref="E279:E280" si="78">E280</f>
        <v>0</v>
      </c>
      <c r="F279" s="282">
        <v>0</v>
      </c>
    </row>
    <row r="280" spans="1:6" s="55" customFormat="1" x14ac:dyDescent="0.2">
      <c r="A280" s="46">
        <v>638000</v>
      </c>
      <c r="B280" s="51" t="s">
        <v>282</v>
      </c>
      <c r="C280" s="45">
        <f t="shared" si="77"/>
        <v>0</v>
      </c>
      <c r="D280" s="45">
        <f t="shared" si="77"/>
        <v>900</v>
      </c>
      <c r="E280" s="45">
        <f t="shared" si="78"/>
        <v>0</v>
      </c>
      <c r="F280" s="282">
        <v>0</v>
      </c>
    </row>
    <row r="281" spans="1:6" s="30" customFormat="1" x14ac:dyDescent="0.2">
      <c r="A281" s="48">
        <v>638100</v>
      </c>
      <c r="B281" s="49" t="s">
        <v>283</v>
      </c>
      <c r="C281" s="58">
        <v>0</v>
      </c>
      <c r="D281" s="58">
        <v>900</v>
      </c>
      <c r="E281" s="58">
        <v>0</v>
      </c>
      <c r="F281" s="283">
        <v>0</v>
      </c>
    </row>
    <row r="282" spans="1:6" s="30" customFormat="1" x14ac:dyDescent="0.2">
      <c r="A282" s="37"/>
      <c r="B282" s="83" t="s">
        <v>292</v>
      </c>
      <c r="C282" s="87">
        <f>C258+C276+C279</f>
        <v>473000</v>
      </c>
      <c r="D282" s="87">
        <f>D258+D276+D279</f>
        <v>503900</v>
      </c>
      <c r="E282" s="87">
        <f>E258+E276+E279</f>
        <v>0</v>
      </c>
      <c r="F282" s="34">
        <f t="shared" si="72"/>
        <v>106.53276955602537</v>
      </c>
    </row>
    <row r="283" spans="1:6" s="30" customFormat="1" x14ac:dyDescent="0.2">
      <c r="A283" s="43"/>
      <c r="B283" s="44"/>
      <c r="C283" s="50"/>
      <c r="D283" s="50"/>
      <c r="E283" s="50"/>
      <c r="F283" s="284"/>
    </row>
    <row r="284" spans="1:6" s="30" customFormat="1" x14ac:dyDescent="0.2">
      <c r="A284" s="43"/>
      <c r="B284" s="44"/>
      <c r="C284" s="50"/>
      <c r="D284" s="50"/>
      <c r="E284" s="50"/>
      <c r="F284" s="284"/>
    </row>
    <row r="285" spans="1:6" s="30" customFormat="1" x14ac:dyDescent="0.2">
      <c r="A285" s="48" t="s">
        <v>310</v>
      </c>
      <c r="B285" s="51"/>
      <c r="C285" s="50"/>
      <c r="D285" s="50"/>
      <c r="E285" s="50"/>
      <c r="F285" s="284"/>
    </row>
    <row r="286" spans="1:6" s="30" customFormat="1" x14ac:dyDescent="0.2">
      <c r="A286" s="48" t="s">
        <v>311</v>
      </c>
      <c r="B286" s="51"/>
      <c r="C286" s="50"/>
      <c r="D286" s="50"/>
      <c r="E286" s="50"/>
      <c r="F286" s="284"/>
    </row>
    <row r="287" spans="1:6" s="30" customFormat="1" x14ac:dyDescent="0.2">
      <c r="A287" s="48" t="s">
        <v>297</v>
      </c>
      <c r="B287" s="51"/>
      <c r="C287" s="50"/>
      <c r="D287" s="50"/>
      <c r="E287" s="50"/>
      <c r="F287" s="284"/>
    </row>
    <row r="288" spans="1:6" s="30" customFormat="1" x14ac:dyDescent="0.2">
      <c r="A288" s="48" t="s">
        <v>291</v>
      </c>
      <c r="B288" s="51"/>
      <c r="C288" s="50"/>
      <c r="D288" s="50"/>
      <c r="E288" s="50"/>
      <c r="F288" s="284"/>
    </row>
    <row r="289" spans="1:6" s="30" customFormat="1" x14ac:dyDescent="0.2">
      <c r="A289" s="48"/>
      <c r="B289" s="79"/>
      <c r="C289" s="67"/>
      <c r="D289" s="67"/>
      <c r="E289" s="67"/>
      <c r="F289" s="279"/>
    </row>
    <row r="290" spans="1:6" s="30" customFormat="1" x14ac:dyDescent="0.2">
      <c r="A290" s="46">
        <v>410000</v>
      </c>
      <c r="B290" s="47" t="s">
        <v>44</v>
      </c>
      <c r="C290" s="45">
        <f t="shared" ref="C290:D290" si="79">C291+C296</f>
        <v>3289100</v>
      </c>
      <c r="D290" s="45">
        <f t="shared" si="79"/>
        <v>3477400</v>
      </c>
      <c r="E290" s="45">
        <f t="shared" ref="E290" si="80">E291+E296</f>
        <v>0</v>
      </c>
      <c r="F290" s="282">
        <f t="shared" ref="F290:F318" si="81">D290/C290*100</f>
        <v>105.72497035663251</v>
      </c>
    </row>
    <row r="291" spans="1:6" s="30" customFormat="1" x14ac:dyDescent="0.2">
      <c r="A291" s="46">
        <v>411000</v>
      </c>
      <c r="B291" s="47" t="s">
        <v>45</v>
      </c>
      <c r="C291" s="45">
        <f t="shared" ref="C291:D291" si="82">SUM(C292:C295)</f>
        <v>2917600</v>
      </c>
      <c r="D291" s="45">
        <f t="shared" si="82"/>
        <v>3106000</v>
      </c>
      <c r="E291" s="45">
        <f t="shared" ref="E291" si="83">SUM(E292:E295)</f>
        <v>0</v>
      </c>
      <c r="F291" s="282">
        <f t="shared" si="81"/>
        <v>106.45736221551959</v>
      </c>
    </row>
    <row r="292" spans="1:6" s="30" customFormat="1" x14ac:dyDescent="0.2">
      <c r="A292" s="48">
        <v>411100</v>
      </c>
      <c r="B292" s="49" t="s">
        <v>46</v>
      </c>
      <c r="C292" s="58">
        <v>2380000</v>
      </c>
      <c r="D292" s="58">
        <v>2564800</v>
      </c>
      <c r="E292" s="58">
        <v>0</v>
      </c>
      <c r="F292" s="283">
        <f t="shared" si="81"/>
        <v>107.76470588235294</v>
      </c>
    </row>
    <row r="293" spans="1:6" s="30" customFormat="1" x14ac:dyDescent="0.2">
      <c r="A293" s="48">
        <v>411200</v>
      </c>
      <c r="B293" s="49" t="s">
        <v>47</v>
      </c>
      <c r="C293" s="58">
        <v>457500</v>
      </c>
      <c r="D293" s="58">
        <v>461100</v>
      </c>
      <c r="E293" s="58">
        <v>0</v>
      </c>
      <c r="F293" s="283">
        <f t="shared" si="81"/>
        <v>100.78688524590164</v>
      </c>
    </row>
    <row r="294" spans="1:6" s="30" customFormat="1" ht="40.5" x14ac:dyDescent="0.2">
      <c r="A294" s="48">
        <v>411300</v>
      </c>
      <c r="B294" s="49" t="s">
        <v>48</v>
      </c>
      <c r="C294" s="58">
        <v>9200</v>
      </c>
      <c r="D294" s="58">
        <v>9200</v>
      </c>
      <c r="E294" s="58">
        <v>0</v>
      </c>
      <c r="F294" s="283">
        <f t="shared" si="81"/>
        <v>100</v>
      </c>
    </row>
    <row r="295" spans="1:6" s="30" customFormat="1" x14ac:dyDescent="0.2">
      <c r="A295" s="48">
        <v>411400</v>
      </c>
      <c r="B295" s="49" t="s">
        <v>49</v>
      </c>
      <c r="C295" s="58">
        <v>70900</v>
      </c>
      <c r="D295" s="58">
        <v>70900</v>
      </c>
      <c r="E295" s="58">
        <v>0</v>
      </c>
      <c r="F295" s="283">
        <f t="shared" si="81"/>
        <v>100</v>
      </c>
    </row>
    <row r="296" spans="1:6" s="30" customFormat="1" x14ac:dyDescent="0.2">
      <c r="A296" s="46">
        <v>412000</v>
      </c>
      <c r="B296" s="51" t="s">
        <v>50</v>
      </c>
      <c r="C296" s="45">
        <f>SUM(C297:C309)</f>
        <v>371500</v>
      </c>
      <c r="D296" s="45">
        <f>SUM(D297:D309)</f>
        <v>371400</v>
      </c>
      <c r="E296" s="45">
        <f>SUM(E297:E309)</f>
        <v>0</v>
      </c>
      <c r="F296" s="282">
        <f t="shared" si="81"/>
        <v>99.97308209959624</v>
      </c>
    </row>
    <row r="297" spans="1:6" s="30" customFormat="1" x14ac:dyDescent="0.2">
      <c r="A297" s="48">
        <v>412200</v>
      </c>
      <c r="B297" s="49" t="s">
        <v>52</v>
      </c>
      <c r="C297" s="58">
        <v>205000</v>
      </c>
      <c r="D297" s="58">
        <v>188500</v>
      </c>
      <c r="E297" s="58">
        <v>0</v>
      </c>
      <c r="F297" s="283">
        <f t="shared" si="81"/>
        <v>91.951219512195124</v>
      </c>
    </row>
    <row r="298" spans="1:6" s="30" customFormat="1" x14ac:dyDescent="0.2">
      <c r="A298" s="48">
        <v>412300</v>
      </c>
      <c r="B298" s="49" t="s">
        <v>53</v>
      </c>
      <c r="C298" s="58">
        <v>24200</v>
      </c>
      <c r="D298" s="58">
        <v>24200</v>
      </c>
      <c r="E298" s="58">
        <v>0</v>
      </c>
      <c r="F298" s="283">
        <f t="shared" si="81"/>
        <v>100</v>
      </c>
    </row>
    <row r="299" spans="1:6" s="30" customFormat="1" x14ac:dyDescent="0.2">
      <c r="A299" s="48">
        <v>412400</v>
      </c>
      <c r="B299" s="49" t="s">
        <v>55</v>
      </c>
      <c r="C299" s="58">
        <v>700</v>
      </c>
      <c r="D299" s="58">
        <v>1000</v>
      </c>
      <c r="E299" s="58">
        <v>0</v>
      </c>
      <c r="F299" s="283">
        <f t="shared" si="81"/>
        <v>142.85714285714286</v>
      </c>
    </row>
    <row r="300" spans="1:6" s="30" customFormat="1" x14ac:dyDescent="0.2">
      <c r="A300" s="48">
        <v>412500</v>
      </c>
      <c r="B300" s="49" t="s">
        <v>57</v>
      </c>
      <c r="C300" s="58">
        <v>19000</v>
      </c>
      <c r="D300" s="58">
        <v>34200</v>
      </c>
      <c r="E300" s="58">
        <v>0</v>
      </c>
      <c r="F300" s="283">
        <f t="shared" si="81"/>
        <v>180</v>
      </c>
    </row>
    <row r="301" spans="1:6" s="30" customFormat="1" x14ac:dyDescent="0.2">
      <c r="A301" s="48">
        <v>412600</v>
      </c>
      <c r="B301" s="49" t="s">
        <v>58</v>
      </c>
      <c r="C301" s="58">
        <v>27500</v>
      </c>
      <c r="D301" s="58">
        <v>27500</v>
      </c>
      <c r="E301" s="58">
        <v>0</v>
      </c>
      <c r="F301" s="283">
        <f t="shared" si="81"/>
        <v>100</v>
      </c>
    </row>
    <row r="302" spans="1:6" s="30" customFormat="1" x14ac:dyDescent="0.2">
      <c r="A302" s="48">
        <v>412700</v>
      </c>
      <c r="B302" s="49" t="s">
        <v>60</v>
      </c>
      <c r="C302" s="58">
        <v>45000</v>
      </c>
      <c r="D302" s="58">
        <v>45000</v>
      </c>
      <c r="E302" s="58">
        <v>0</v>
      </c>
      <c r="F302" s="283">
        <f t="shared" si="81"/>
        <v>100</v>
      </c>
    </row>
    <row r="303" spans="1:6" s="30" customFormat="1" x14ac:dyDescent="0.2">
      <c r="A303" s="48">
        <v>412800</v>
      </c>
      <c r="B303" s="49" t="s">
        <v>73</v>
      </c>
      <c r="C303" s="58">
        <v>2000</v>
      </c>
      <c r="D303" s="58">
        <v>2000</v>
      </c>
      <c r="E303" s="58">
        <v>0</v>
      </c>
      <c r="F303" s="283">
        <f t="shared" si="81"/>
        <v>100</v>
      </c>
    </row>
    <row r="304" spans="1:6" s="30" customFormat="1" x14ac:dyDescent="0.2">
      <c r="A304" s="48">
        <v>412900</v>
      </c>
      <c r="B304" s="49" t="s">
        <v>74</v>
      </c>
      <c r="C304" s="58">
        <v>7000</v>
      </c>
      <c r="D304" s="58">
        <v>7000</v>
      </c>
      <c r="E304" s="58">
        <v>0</v>
      </c>
      <c r="F304" s="283">
        <f t="shared" si="81"/>
        <v>100</v>
      </c>
    </row>
    <row r="305" spans="1:6" s="30" customFormat="1" x14ac:dyDescent="0.2">
      <c r="A305" s="48">
        <v>412900</v>
      </c>
      <c r="B305" s="49" t="s">
        <v>75</v>
      </c>
      <c r="C305" s="58">
        <v>15500</v>
      </c>
      <c r="D305" s="58">
        <v>17000</v>
      </c>
      <c r="E305" s="58">
        <v>0</v>
      </c>
      <c r="F305" s="283">
        <f t="shared" si="81"/>
        <v>109.6774193548387</v>
      </c>
    </row>
    <row r="306" spans="1:6" s="30" customFormat="1" x14ac:dyDescent="0.2">
      <c r="A306" s="48">
        <v>412900</v>
      </c>
      <c r="B306" s="49" t="s">
        <v>76</v>
      </c>
      <c r="C306" s="58">
        <v>13000</v>
      </c>
      <c r="D306" s="58">
        <v>13000</v>
      </c>
      <c r="E306" s="58">
        <v>0</v>
      </c>
      <c r="F306" s="283">
        <f t="shared" si="81"/>
        <v>100</v>
      </c>
    </row>
    <row r="307" spans="1:6" s="30" customFormat="1" x14ac:dyDescent="0.2">
      <c r="A307" s="48">
        <v>412900</v>
      </c>
      <c r="B307" s="53" t="s">
        <v>77</v>
      </c>
      <c r="C307" s="58">
        <v>2200</v>
      </c>
      <c r="D307" s="58">
        <v>700</v>
      </c>
      <c r="E307" s="58">
        <v>0</v>
      </c>
      <c r="F307" s="283">
        <f t="shared" si="81"/>
        <v>31.818181818181817</v>
      </c>
    </row>
    <row r="308" spans="1:6" s="30" customFormat="1" x14ac:dyDescent="0.2">
      <c r="A308" s="48">
        <v>412900</v>
      </c>
      <c r="B308" s="49" t="s">
        <v>78</v>
      </c>
      <c r="C308" s="58">
        <v>4400</v>
      </c>
      <c r="D308" s="58">
        <v>5300</v>
      </c>
      <c r="E308" s="58">
        <v>0</v>
      </c>
      <c r="F308" s="283">
        <f t="shared" si="81"/>
        <v>120.45454545454545</v>
      </c>
    </row>
    <row r="309" spans="1:6" s="30" customFormat="1" x14ac:dyDescent="0.2">
      <c r="A309" s="48">
        <v>412900</v>
      </c>
      <c r="B309" s="49" t="s">
        <v>80</v>
      </c>
      <c r="C309" s="58">
        <v>6000</v>
      </c>
      <c r="D309" s="58">
        <v>6000</v>
      </c>
      <c r="E309" s="58">
        <v>0</v>
      </c>
      <c r="F309" s="283">
        <f t="shared" si="81"/>
        <v>100</v>
      </c>
    </row>
    <row r="310" spans="1:6" s="30" customFormat="1" x14ac:dyDescent="0.2">
      <c r="A310" s="46">
        <v>510000</v>
      </c>
      <c r="B310" s="51" t="s">
        <v>244</v>
      </c>
      <c r="C310" s="45">
        <f>C311+C313+0</f>
        <v>15000</v>
      </c>
      <c r="D310" s="45">
        <f>D311+D313+0</f>
        <v>15000</v>
      </c>
      <c r="E310" s="45">
        <f>E311+E313+0</f>
        <v>0</v>
      </c>
      <c r="F310" s="282">
        <f t="shared" si="81"/>
        <v>100</v>
      </c>
    </row>
    <row r="311" spans="1:6" s="30" customFormat="1" x14ac:dyDescent="0.2">
      <c r="A311" s="46">
        <v>511000</v>
      </c>
      <c r="B311" s="51" t="s">
        <v>245</v>
      </c>
      <c r="C311" s="45">
        <f>SUM(C312:C312)</f>
        <v>10000</v>
      </c>
      <c r="D311" s="45">
        <f>SUM(D312:D312)</f>
        <v>12000</v>
      </c>
      <c r="E311" s="45">
        <f>SUM(E312:E312)</f>
        <v>0</v>
      </c>
      <c r="F311" s="282">
        <f t="shared" si="81"/>
        <v>120</v>
      </c>
    </row>
    <row r="312" spans="1:6" s="30" customFormat="1" x14ac:dyDescent="0.2">
      <c r="A312" s="48">
        <v>511300</v>
      </c>
      <c r="B312" s="49" t="s">
        <v>248</v>
      </c>
      <c r="C312" s="58">
        <v>10000</v>
      </c>
      <c r="D312" s="58">
        <v>12000</v>
      </c>
      <c r="E312" s="58">
        <v>0</v>
      </c>
      <c r="F312" s="283">
        <f t="shared" si="81"/>
        <v>120</v>
      </c>
    </row>
    <row r="313" spans="1:6" s="55" customFormat="1" x14ac:dyDescent="0.2">
      <c r="A313" s="46">
        <v>516000</v>
      </c>
      <c r="B313" s="51" t="s">
        <v>256</v>
      </c>
      <c r="C313" s="45">
        <f t="shared" ref="C313:D313" si="84">C314</f>
        <v>5000</v>
      </c>
      <c r="D313" s="45">
        <f t="shared" si="84"/>
        <v>3000</v>
      </c>
      <c r="E313" s="45">
        <f t="shared" ref="E313" si="85">E314</f>
        <v>0</v>
      </c>
      <c r="F313" s="282">
        <f t="shared" si="81"/>
        <v>60</v>
      </c>
    </row>
    <row r="314" spans="1:6" s="30" customFormat="1" x14ac:dyDescent="0.2">
      <c r="A314" s="48">
        <v>516100</v>
      </c>
      <c r="B314" s="49" t="s">
        <v>256</v>
      </c>
      <c r="C314" s="58">
        <v>5000</v>
      </c>
      <c r="D314" s="58">
        <v>3000</v>
      </c>
      <c r="E314" s="58">
        <v>0</v>
      </c>
      <c r="F314" s="283">
        <f t="shared" si="81"/>
        <v>60</v>
      </c>
    </row>
    <row r="315" spans="1:6" s="55" customFormat="1" x14ac:dyDescent="0.2">
      <c r="A315" s="46">
        <v>630000</v>
      </c>
      <c r="B315" s="51" t="s">
        <v>301</v>
      </c>
      <c r="C315" s="45">
        <f>0+C316</f>
        <v>7100</v>
      </c>
      <c r="D315" s="45">
        <f>0+D316</f>
        <v>5000</v>
      </c>
      <c r="E315" s="45">
        <f>0+E316</f>
        <v>0</v>
      </c>
      <c r="F315" s="282">
        <f t="shared" si="81"/>
        <v>70.422535211267601</v>
      </c>
    </row>
    <row r="316" spans="1:6" s="55" customFormat="1" x14ac:dyDescent="0.2">
      <c r="A316" s="46">
        <v>638000</v>
      </c>
      <c r="B316" s="51" t="s">
        <v>282</v>
      </c>
      <c r="C316" s="45">
        <f t="shared" ref="C316:D316" si="86">C317</f>
        <v>7100</v>
      </c>
      <c r="D316" s="45">
        <f t="shared" si="86"/>
        <v>5000</v>
      </c>
      <c r="E316" s="45">
        <f t="shared" ref="E316" si="87">E317</f>
        <v>0</v>
      </c>
      <c r="F316" s="282">
        <f t="shared" si="81"/>
        <v>70.422535211267601</v>
      </c>
    </row>
    <row r="317" spans="1:6" s="30" customFormat="1" x14ac:dyDescent="0.2">
      <c r="A317" s="48">
        <v>638100</v>
      </c>
      <c r="B317" s="49" t="s">
        <v>283</v>
      </c>
      <c r="C317" s="58">
        <v>7100</v>
      </c>
      <c r="D317" s="58">
        <v>5000</v>
      </c>
      <c r="E317" s="58">
        <v>0</v>
      </c>
      <c r="F317" s="283">
        <f t="shared" si="81"/>
        <v>70.422535211267601</v>
      </c>
    </row>
    <row r="318" spans="1:6" s="30" customFormat="1" x14ac:dyDescent="0.2">
      <c r="A318" s="89"/>
      <c r="B318" s="83" t="s">
        <v>292</v>
      </c>
      <c r="C318" s="87">
        <f>C290+C310+C315</f>
        <v>3311200</v>
      </c>
      <c r="D318" s="87">
        <f>D290+D310+D315</f>
        <v>3497400</v>
      </c>
      <c r="E318" s="87">
        <f>E290+E310+E315</f>
        <v>0</v>
      </c>
      <c r="F318" s="34">
        <f t="shared" si="81"/>
        <v>105.62333897076587</v>
      </c>
    </row>
    <row r="319" spans="1:6" s="30" customFormat="1" x14ac:dyDescent="0.2">
      <c r="A319" s="66"/>
      <c r="B319" s="44"/>
      <c r="C319" s="67"/>
      <c r="D319" s="67"/>
      <c r="E319" s="67"/>
      <c r="F319" s="279"/>
    </row>
    <row r="320" spans="1:6" s="30" customFormat="1" x14ac:dyDescent="0.2">
      <c r="A320" s="43"/>
      <c r="B320" s="44"/>
      <c r="C320" s="50"/>
      <c r="D320" s="50"/>
      <c r="E320" s="50"/>
      <c r="F320" s="284"/>
    </row>
    <row r="321" spans="1:6" s="30" customFormat="1" x14ac:dyDescent="0.2">
      <c r="A321" s="48" t="s">
        <v>312</v>
      </c>
      <c r="B321" s="51"/>
      <c r="C321" s="50"/>
      <c r="D321" s="50"/>
      <c r="E321" s="50"/>
      <c r="F321" s="284"/>
    </row>
    <row r="322" spans="1:6" s="30" customFormat="1" x14ac:dyDescent="0.2">
      <c r="A322" s="48" t="s">
        <v>313</v>
      </c>
      <c r="B322" s="51"/>
      <c r="C322" s="50"/>
      <c r="D322" s="50"/>
      <c r="E322" s="50"/>
      <c r="F322" s="284"/>
    </row>
    <row r="323" spans="1:6" s="30" customFormat="1" x14ac:dyDescent="0.2">
      <c r="A323" s="48" t="s">
        <v>300</v>
      </c>
      <c r="B323" s="51"/>
      <c r="C323" s="50"/>
      <c r="D323" s="50"/>
      <c r="E323" s="50"/>
      <c r="F323" s="284"/>
    </row>
    <row r="324" spans="1:6" s="30" customFormat="1" x14ac:dyDescent="0.2">
      <c r="A324" s="48" t="s">
        <v>291</v>
      </c>
      <c r="B324" s="51"/>
      <c r="C324" s="50"/>
      <c r="D324" s="50"/>
      <c r="E324" s="50"/>
      <c r="F324" s="284"/>
    </row>
    <row r="325" spans="1:6" s="30" customFormat="1" x14ac:dyDescent="0.2">
      <c r="A325" s="48"/>
      <c r="B325" s="79"/>
      <c r="C325" s="67"/>
      <c r="D325" s="67"/>
      <c r="E325" s="67"/>
      <c r="F325" s="279"/>
    </row>
    <row r="326" spans="1:6" s="30" customFormat="1" x14ac:dyDescent="0.2">
      <c r="A326" s="46">
        <v>410000</v>
      </c>
      <c r="B326" s="47" t="s">
        <v>44</v>
      </c>
      <c r="C326" s="45">
        <f>C327+C332+C350+C356+C352+0+0</f>
        <v>20336200</v>
      </c>
      <c r="D326" s="45">
        <f>D327+D332+D350+D356+D352+0+0</f>
        <v>25079000</v>
      </c>
      <c r="E326" s="45">
        <f>E327+E332+E350+E356+E352+0+0</f>
        <v>0</v>
      </c>
      <c r="F326" s="282">
        <f t="shared" ref="F326:F351" si="88">D326/C326*100</f>
        <v>123.32195788790432</v>
      </c>
    </row>
    <row r="327" spans="1:6" s="30" customFormat="1" x14ac:dyDescent="0.2">
      <c r="A327" s="46">
        <v>411000</v>
      </c>
      <c r="B327" s="47" t="s">
        <v>45</v>
      </c>
      <c r="C327" s="45">
        <f t="shared" ref="C327:D327" si="89">SUM(C328:C331)</f>
        <v>3092200</v>
      </c>
      <c r="D327" s="45">
        <f t="shared" si="89"/>
        <v>3325000</v>
      </c>
      <c r="E327" s="45">
        <f t="shared" ref="E327" si="90">SUM(E328:E331)</f>
        <v>0</v>
      </c>
      <c r="F327" s="282">
        <f t="shared" si="88"/>
        <v>107.52862039971541</v>
      </c>
    </row>
    <row r="328" spans="1:6" s="30" customFormat="1" x14ac:dyDescent="0.2">
      <c r="A328" s="48">
        <v>411100</v>
      </c>
      <c r="B328" s="49" t="s">
        <v>46</v>
      </c>
      <c r="C328" s="58">
        <v>2900000</v>
      </c>
      <c r="D328" s="58">
        <v>3085000</v>
      </c>
      <c r="E328" s="58">
        <v>0</v>
      </c>
      <c r="F328" s="283">
        <f t="shared" si="88"/>
        <v>106.37931034482759</v>
      </c>
    </row>
    <row r="329" spans="1:6" s="30" customFormat="1" x14ac:dyDescent="0.2">
      <c r="A329" s="48">
        <v>411200</v>
      </c>
      <c r="B329" s="49" t="s">
        <v>47</v>
      </c>
      <c r="C329" s="58">
        <v>107800</v>
      </c>
      <c r="D329" s="58">
        <v>110000</v>
      </c>
      <c r="E329" s="58">
        <v>0</v>
      </c>
      <c r="F329" s="283">
        <f t="shared" si="88"/>
        <v>102.04081632653062</v>
      </c>
    </row>
    <row r="330" spans="1:6" s="30" customFormat="1" ht="40.5" x14ac:dyDescent="0.2">
      <c r="A330" s="48">
        <v>411300</v>
      </c>
      <c r="B330" s="49" t="s">
        <v>48</v>
      </c>
      <c r="C330" s="58">
        <v>59400</v>
      </c>
      <c r="D330" s="58">
        <v>80000</v>
      </c>
      <c r="E330" s="58">
        <v>0</v>
      </c>
      <c r="F330" s="283">
        <f t="shared" si="88"/>
        <v>134.6801346801347</v>
      </c>
    </row>
    <row r="331" spans="1:6" s="30" customFormat="1" x14ac:dyDescent="0.2">
      <c r="A331" s="48">
        <v>411400</v>
      </c>
      <c r="B331" s="49" t="s">
        <v>49</v>
      </c>
      <c r="C331" s="58">
        <v>25000</v>
      </c>
      <c r="D331" s="58">
        <v>50000</v>
      </c>
      <c r="E331" s="58">
        <v>0</v>
      </c>
      <c r="F331" s="283">
        <f t="shared" si="88"/>
        <v>200</v>
      </c>
    </row>
    <row r="332" spans="1:6" s="30" customFormat="1" x14ac:dyDescent="0.2">
      <c r="A332" s="46">
        <v>412000</v>
      </c>
      <c r="B332" s="51" t="s">
        <v>50</v>
      </c>
      <c r="C332" s="45">
        <f>SUM(C333:C349)</f>
        <v>8944000</v>
      </c>
      <c r="D332" s="45">
        <f>SUM(D333:D349)</f>
        <v>9034000</v>
      </c>
      <c r="E332" s="45">
        <f>SUM(E333:E349)</f>
        <v>0</v>
      </c>
      <c r="F332" s="282">
        <f t="shared" si="88"/>
        <v>101.00626118067979</v>
      </c>
    </row>
    <row r="333" spans="1:6" s="30" customFormat="1" x14ac:dyDescent="0.2">
      <c r="A333" s="48">
        <v>412100</v>
      </c>
      <c r="B333" s="49" t="s">
        <v>51</v>
      </c>
      <c r="C333" s="58">
        <v>20000</v>
      </c>
      <c r="D333" s="58">
        <v>20000</v>
      </c>
      <c r="E333" s="58">
        <v>0</v>
      </c>
      <c r="F333" s="283">
        <f t="shared" si="88"/>
        <v>100</v>
      </c>
    </row>
    <row r="334" spans="1:6" s="30" customFormat="1" x14ac:dyDescent="0.2">
      <c r="A334" s="48">
        <v>412200</v>
      </c>
      <c r="B334" s="49" t="s">
        <v>52</v>
      </c>
      <c r="C334" s="58">
        <v>280000</v>
      </c>
      <c r="D334" s="58">
        <v>280000</v>
      </c>
      <c r="E334" s="58">
        <v>0</v>
      </c>
      <c r="F334" s="283">
        <f t="shared" si="88"/>
        <v>100</v>
      </c>
    </row>
    <row r="335" spans="1:6" s="30" customFormat="1" x14ac:dyDescent="0.2">
      <c r="A335" s="48">
        <v>412300</v>
      </c>
      <c r="B335" s="49" t="s">
        <v>53</v>
      </c>
      <c r="C335" s="58">
        <v>330000</v>
      </c>
      <c r="D335" s="58">
        <v>330000</v>
      </c>
      <c r="E335" s="58">
        <v>0</v>
      </c>
      <c r="F335" s="283">
        <f t="shared" si="88"/>
        <v>100</v>
      </c>
    </row>
    <row r="336" spans="1:6" s="30" customFormat="1" x14ac:dyDescent="0.2">
      <c r="A336" s="48">
        <v>412500</v>
      </c>
      <c r="B336" s="49" t="s">
        <v>57</v>
      </c>
      <c r="C336" s="58">
        <v>190000</v>
      </c>
      <c r="D336" s="58">
        <v>200000</v>
      </c>
      <c r="E336" s="58">
        <v>0</v>
      </c>
      <c r="F336" s="283">
        <f t="shared" si="88"/>
        <v>105.26315789473684</v>
      </c>
    </row>
    <row r="337" spans="1:6" s="30" customFormat="1" x14ac:dyDescent="0.2">
      <c r="A337" s="48">
        <v>412600</v>
      </c>
      <c r="B337" s="49" t="s">
        <v>58</v>
      </c>
      <c r="C337" s="58">
        <v>430000</v>
      </c>
      <c r="D337" s="58">
        <v>430000</v>
      </c>
      <c r="E337" s="58">
        <v>0</v>
      </c>
      <c r="F337" s="283">
        <f t="shared" si="88"/>
        <v>100</v>
      </c>
    </row>
    <row r="338" spans="1:6" s="30" customFormat="1" x14ac:dyDescent="0.2">
      <c r="A338" s="48">
        <v>412700</v>
      </c>
      <c r="B338" s="49" t="s">
        <v>60</v>
      </c>
      <c r="C338" s="58">
        <v>203000</v>
      </c>
      <c r="D338" s="58">
        <v>403000</v>
      </c>
      <c r="E338" s="58">
        <v>0</v>
      </c>
      <c r="F338" s="283">
        <f t="shared" si="88"/>
        <v>198.52216748768473</v>
      </c>
    </row>
    <row r="339" spans="1:6" s="30" customFormat="1" x14ac:dyDescent="0.2">
      <c r="A339" s="48">
        <v>412700</v>
      </c>
      <c r="B339" s="49" t="s">
        <v>61</v>
      </c>
      <c r="C339" s="58">
        <v>2800000</v>
      </c>
      <c r="D339" s="58">
        <v>2800000</v>
      </c>
      <c r="E339" s="58">
        <v>0</v>
      </c>
      <c r="F339" s="283">
        <f t="shared" si="88"/>
        <v>100</v>
      </c>
    </row>
    <row r="340" spans="1:6" s="30" customFormat="1" x14ac:dyDescent="0.2">
      <c r="A340" s="48">
        <v>412700</v>
      </c>
      <c r="B340" s="49" t="s">
        <v>62</v>
      </c>
      <c r="C340" s="58">
        <v>50000</v>
      </c>
      <c r="D340" s="58">
        <v>50000</v>
      </c>
      <c r="E340" s="58">
        <v>0</v>
      </c>
      <c r="F340" s="283">
        <f t="shared" si="88"/>
        <v>100</v>
      </c>
    </row>
    <row r="341" spans="1:6" s="30" customFormat="1" x14ac:dyDescent="0.2">
      <c r="A341" s="48">
        <v>412700</v>
      </c>
      <c r="B341" s="49" t="s">
        <v>848</v>
      </c>
      <c r="C341" s="58">
        <v>4000000</v>
      </c>
      <c r="D341" s="58">
        <v>3750000</v>
      </c>
      <c r="E341" s="58">
        <v>0</v>
      </c>
      <c r="F341" s="283">
        <f t="shared" si="88"/>
        <v>93.75</v>
      </c>
    </row>
    <row r="342" spans="1:6" s="30" customFormat="1" x14ac:dyDescent="0.2">
      <c r="A342" s="48">
        <v>412700</v>
      </c>
      <c r="B342" s="49" t="s">
        <v>837</v>
      </c>
      <c r="C342" s="58">
        <v>5000</v>
      </c>
      <c r="D342" s="58">
        <v>5000</v>
      </c>
      <c r="E342" s="58">
        <v>0</v>
      </c>
      <c r="F342" s="283">
        <f t="shared" si="88"/>
        <v>100</v>
      </c>
    </row>
    <row r="343" spans="1:6" s="30" customFormat="1" x14ac:dyDescent="0.2">
      <c r="A343" s="48">
        <v>412800</v>
      </c>
      <c r="B343" s="49" t="s">
        <v>73</v>
      </c>
      <c r="C343" s="58">
        <v>5000</v>
      </c>
      <c r="D343" s="58">
        <v>5000</v>
      </c>
      <c r="E343" s="58">
        <v>0</v>
      </c>
      <c r="F343" s="283">
        <f t="shared" si="88"/>
        <v>100</v>
      </c>
    </row>
    <row r="344" spans="1:6" s="30" customFormat="1" x14ac:dyDescent="0.2">
      <c r="A344" s="48">
        <v>412900</v>
      </c>
      <c r="B344" s="53" t="s">
        <v>74</v>
      </c>
      <c r="C344" s="58">
        <v>3000</v>
      </c>
      <c r="D344" s="58">
        <v>3000</v>
      </c>
      <c r="E344" s="58">
        <v>0</v>
      </c>
      <c r="F344" s="283">
        <f t="shared" si="88"/>
        <v>100</v>
      </c>
    </row>
    <row r="345" spans="1:6" s="30" customFormat="1" x14ac:dyDescent="0.2">
      <c r="A345" s="48">
        <v>412900</v>
      </c>
      <c r="B345" s="53" t="s">
        <v>75</v>
      </c>
      <c r="C345" s="58">
        <v>450000</v>
      </c>
      <c r="D345" s="58">
        <v>500000</v>
      </c>
      <c r="E345" s="58">
        <v>0</v>
      </c>
      <c r="F345" s="283">
        <f t="shared" si="88"/>
        <v>111.11111111111111</v>
      </c>
    </row>
    <row r="346" spans="1:6" s="30" customFormat="1" x14ac:dyDescent="0.2">
      <c r="A346" s="48">
        <v>412900</v>
      </c>
      <c r="B346" s="53" t="s">
        <v>76</v>
      </c>
      <c r="C346" s="58">
        <v>170000</v>
      </c>
      <c r="D346" s="58">
        <v>250000</v>
      </c>
      <c r="E346" s="58">
        <v>0</v>
      </c>
      <c r="F346" s="283">
        <f t="shared" si="88"/>
        <v>147.05882352941177</v>
      </c>
    </row>
    <row r="347" spans="1:6" s="30" customFormat="1" x14ac:dyDescent="0.2">
      <c r="A347" s="48">
        <v>412900</v>
      </c>
      <c r="B347" s="53" t="s">
        <v>77</v>
      </c>
      <c r="C347" s="58">
        <v>5000</v>
      </c>
      <c r="D347" s="58">
        <v>1000</v>
      </c>
      <c r="E347" s="58">
        <v>0</v>
      </c>
      <c r="F347" s="283">
        <f t="shared" si="88"/>
        <v>20</v>
      </c>
    </row>
    <row r="348" spans="1:6" s="30" customFormat="1" x14ac:dyDescent="0.2">
      <c r="A348" s="48">
        <v>412900</v>
      </c>
      <c r="B348" s="53" t="s">
        <v>78</v>
      </c>
      <c r="C348" s="58">
        <v>1000</v>
      </c>
      <c r="D348" s="58">
        <v>5000</v>
      </c>
      <c r="E348" s="58">
        <v>0</v>
      </c>
      <c r="F348" s="283"/>
    </row>
    <row r="349" spans="1:6" s="30" customFormat="1" x14ac:dyDescent="0.2">
      <c r="A349" s="48">
        <v>412900</v>
      </c>
      <c r="B349" s="49" t="s">
        <v>80</v>
      </c>
      <c r="C349" s="58">
        <v>1999.9999999999998</v>
      </c>
      <c r="D349" s="58">
        <v>2000</v>
      </c>
      <c r="E349" s="58">
        <v>0</v>
      </c>
      <c r="F349" s="283">
        <f t="shared" si="88"/>
        <v>100.00000000000003</v>
      </c>
    </row>
    <row r="350" spans="1:6" s="86" customFormat="1" x14ac:dyDescent="0.2">
      <c r="A350" s="46">
        <v>414000</v>
      </c>
      <c r="B350" s="51" t="s">
        <v>107</v>
      </c>
      <c r="C350" s="45">
        <f t="shared" ref="C350:D350" si="91">SUM(C351)</f>
        <v>7600000</v>
      </c>
      <c r="D350" s="45">
        <f t="shared" si="91"/>
        <v>10600000</v>
      </c>
      <c r="E350" s="45">
        <f t="shared" ref="E350" si="92">SUM(E351)</f>
        <v>0</v>
      </c>
      <c r="F350" s="282">
        <f t="shared" si="88"/>
        <v>139.4736842105263</v>
      </c>
    </row>
    <row r="351" spans="1:6" s="30" customFormat="1" x14ac:dyDescent="0.2">
      <c r="A351" s="48">
        <v>414100</v>
      </c>
      <c r="B351" s="49" t="s">
        <v>108</v>
      </c>
      <c r="C351" s="58">
        <v>7600000</v>
      </c>
      <c r="D351" s="58">
        <v>10600000</v>
      </c>
      <c r="E351" s="58">
        <v>0</v>
      </c>
      <c r="F351" s="283">
        <f t="shared" si="88"/>
        <v>139.4736842105263</v>
      </c>
    </row>
    <row r="352" spans="1:6" s="55" customFormat="1" x14ac:dyDescent="0.2">
      <c r="A352" s="46">
        <v>415000</v>
      </c>
      <c r="B352" s="51" t="s">
        <v>119</v>
      </c>
      <c r="C352" s="45">
        <f>SUM(C353:C355)</f>
        <v>500000</v>
      </c>
      <c r="D352" s="45">
        <f>SUM(D353:D355)</f>
        <v>1820000</v>
      </c>
      <c r="E352" s="45">
        <f>SUM(E353:E355)</f>
        <v>0</v>
      </c>
      <c r="F352" s="282"/>
    </row>
    <row r="353" spans="1:6" s="30" customFormat="1" x14ac:dyDescent="0.2">
      <c r="A353" s="48">
        <v>415200</v>
      </c>
      <c r="B353" s="49" t="s">
        <v>121</v>
      </c>
      <c r="C353" s="58">
        <v>0</v>
      </c>
      <c r="D353" s="58">
        <v>550000</v>
      </c>
      <c r="E353" s="58">
        <v>0</v>
      </c>
      <c r="F353" s="283">
        <v>0</v>
      </c>
    </row>
    <row r="354" spans="1:6" s="30" customFormat="1" x14ac:dyDescent="0.2">
      <c r="A354" s="48">
        <v>415200</v>
      </c>
      <c r="B354" s="49" t="s">
        <v>314</v>
      </c>
      <c r="C354" s="58">
        <v>500000</v>
      </c>
      <c r="D354" s="58">
        <v>520000</v>
      </c>
      <c r="E354" s="58">
        <v>0</v>
      </c>
      <c r="F354" s="283">
        <f t="shared" ref="F354:F368" si="93">D354/C354*100</f>
        <v>104</v>
      </c>
    </row>
    <row r="355" spans="1:6" s="30" customFormat="1" x14ac:dyDescent="0.2">
      <c r="A355" s="48">
        <v>415200</v>
      </c>
      <c r="B355" s="49" t="s">
        <v>149</v>
      </c>
      <c r="C355" s="58">
        <v>0</v>
      </c>
      <c r="D355" s="58">
        <v>750000</v>
      </c>
      <c r="E355" s="58">
        <v>0</v>
      </c>
      <c r="F355" s="283">
        <v>0</v>
      </c>
    </row>
    <row r="356" spans="1:6" s="86" customFormat="1" x14ac:dyDescent="0.2">
      <c r="A356" s="46">
        <v>416000</v>
      </c>
      <c r="B356" s="51" t="s">
        <v>168</v>
      </c>
      <c r="C356" s="45">
        <f t="shared" ref="C356:D356" si="94">SUM(C357:C357)</f>
        <v>200000</v>
      </c>
      <c r="D356" s="45">
        <f t="shared" si="94"/>
        <v>300000</v>
      </c>
      <c r="E356" s="45">
        <f t="shared" ref="E356" si="95">SUM(E357:E357)</f>
        <v>0</v>
      </c>
      <c r="F356" s="282">
        <f t="shared" si="93"/>
        <v>150</v>
      </c>
    </row>
    <row r="357" spans="1:6" s="30" customFormat="1" x14ac:dyDescent="0.2">
      <c r="A357" s="56">
        <v>416100</v>
      </c>
      <c r="B357" s="49" t="s">
        <v>169</v>
      </c>
      <c r="C357" s="58">
        <v>200000</v>
      </c>
      <c r="D357" s="58">
        <v>300000</v>
      </c>
      <c r="E357" s="58">
        <v>0</v>
      </c>
      <c r="F357" s="283">
        <f t="shared" si="93"/>
        <v>150</v>
      </c>
    </row>
    <row r="358" spans="1:6" s="55" customFormat="1" x14ac:dyDescent="0.2">
      <c r="A358" s="46">
        <v>480000</v>
      </c>
      <c r="B358" s="51" t="s">
        <v>202</v>
      </c>
      <c r="C358" s="45">
        <f>C359+0</f>
        <v>1000000</v>
      </c>
      <c r="D358" s="45">
        <f>D359+0</f>
        <v>1013000</v>
      </c>
      <c r="E358" s="45">
        <f>E359+0</f>
        <v>0</v>
      </c>
      <c r="F358" s="282">
        <f t="shared" si="93"/>
        <v>101.29999999999998</v>
      </c>
    </row>
    <row r="359" spans="1:6" s="55" customFormat="1" x14ac:dyDescent="0.2">
      <c r="A359" s="46">
        <v>488000</v>
      </c>
      <c r="B359" s="51" t="s">
        <v>31</v>
      </c>
      <c r="C359" s="45">
        <f t="shared" ref="C359:D359" si="96">SUM(C360:C361)</f>
        <v>1000000</v>
      </c>
      <c r="D359" s="45">
        <f t="shared" si="96"/>
        <v>1013000</v>
      </c>
      <c r="E359" s="45">
        <f t="shared" ref="E359" si="97">SUM(E360:E361)</f>
        <v>0</v>
      </c>
      <c r="F359" s="282">
        <f t="shared" si="93"/>
        <v>101.29999999999998</v>
      </c>
    </row>
    <row r="360" spans="1:6" s="30" customFormat="1" x14ac:dyDescent="0.2">
      <c r="A360" s="48">
        <v>488100</v>
      </c>
      <c r="B360" s="49" t="s">
        <v>227</v>
      </c>
      <c r="C360" s="58">
        <v>1000000</v>
      </c>
      <c r="D360" s="58">
        <v>1000000</v>
      </c>
      <c r="E360" s="58">
        <v>0</v>
      </c>
      <c r="F360" s="283">
        <f t="shared" si="93"/>
        <v>100</v>
      </c>
    </row>
    <row r="361" spans="1:6" s="30" customFormat="1" x14ac:dyDescent="0.2">
      <c r="A361" s="48">
        <v>488100</v>
      </c>
      <c r="B361" s="49" t="s">
        <v>31</v>
      </c>
      <c r="C361" s="58">
        <v>0</v>
      </c>
      <c r="D361" s="58">
        <v>13000</v>
      </c>
      <c r="E361" s="58">
        <v>0</v>
      </c>
      <c r="F361" s="283">
        <v>0</v>
      </c>
    </row>
    <row r="362" spans="1:6" s="30" customFormat="1" x14ac:dyDescent="0.2">
      <c r="A362" s="46">
        <v>510000</v>
      </c>
      <c r="B362" s="51" t="s">
        <v>244</v>
      </c>
      <c r="C362" s="45">
        <f>C363+C365+C367</f>
        <v>245000</v>
      </c>
      <c r="D362" s="45">
        <f>D363+D365+D367</f>
        <v>595000</v>
      </c>
      <c r="E362" s="45">
        <f>E363+E365+E367</f>
        <v>0</v>
      </c>
      <c r="F362" s="282">
        <f t="shared" si="93"/>
        <v>242.85714285714283</v>
      </c>
    </row>
    <row r="363" spans="1:6" s="30" customFormat="1" x14ac:dyDescent="0.2">
      <c r="A363" s="46">
        <v>511000</v>
      </c>
      <c r="B363" s="51" t="s">
        <v>245</v>
      </c>
      <c r="C363" s="45">
        <f>SUM(C364:C364)</f>
        <v>100000</v>
      </c>
      <c r="D363" s="45">
        <f>SUM(D364:D364)</f>
        <v>450000</v>
      </c>
      <c r="E363" s="45">
        <f>SUM(E364:E364)</f>
        <v>0</v>
      </c>
      <c r="F363" s="282"/>
    </row>
    <row r="364" spans="1:6" s="30" customFormat="1" x14ac:dyDescent="0.2">
      <c r="A364" s="48">
        <v>511300</v>
      </c>
      <c r="B364" s="49" t="s">
        <v>248</v>
      </c>
      <c r="C364" s="58">
        <v>100000</v>
      </c>
      <c r="D364" s="58">
        <v>450000</v>
      </c>
      <c r="E364" s="58">
        <v>0</v>
      </c>
      <c r="F364" s="283"/>
    </row>
    <row r="365" spans="1:6" s="30" customFormat="1" x14ac:dyDescent="0.2">
      <c r="A365" s="46">
        <v>513000</v>
      </c>
      <c r="B365" s="51" t="s">
        <v>252</v>
      </c>
      <c r="C365" s="45">
        <f>SUM(C366:C366)</f>
        <v>15000</v>
      </c>
      <c r="D365" s="45">
        <f>SUM(D366:D366)</f>
        <v>15000</v>
      </c>
      <c r="E365" s="45">
        <f>SUM(E366:E366)</f>
        <v>0</v>
      </c>
      <c r="F365" s="282">
        <f t="shared" si="93"/>
        <v>100</v>
      </c>
    </row>
    <row r="366" spans="1:6" s="30" customFormat="1" x14ac:dyDescent="0.2">
      <c r="A366" s="48">
        <v>513700</v>
      </c>
      <c r="B366" s="49" t="s">
        <v>255</v>
      </c>
      <c r="C366" s="58">
        <v>15000</v>
      </c>
      <c r="D366" s="58">
        <v>15000</v>
      </c>
      <c r="E366" s="58">
        <v>0</v>
      </c>
      <c r="F366" s="283">
        <f t="shared" si="93"/>
        <v>100</v>
      </c>
    </row>
    <row r="367" spans="1:6" s="55" customFormat="1" x14ac:dyDescent="0.2">
      <c r="A367" s="46">
        <v>516000</v>
      </c>
      <c r="B367" s="51" t="s">
        <v>256</v>
      </c>
      <c r="C367" s="45">
        <f t="shared" ref="C367:D367" si="98">SUM(C368)</f>
        <v>130000</v>
      </c>
      <c r="D367" s="45">
        <f t="shared" si="98"/>
        <v>130000</v>
      </c>
      <c r="E367" s="45">
        <f t="shared" ref="E367" si="99">SUM(E368)</f>
        <v>0</v>
      </c>
      <c r="F367" s="282">
        <f t="shared" si="93"/>
        <v>100</v>
      </c>
    </row>
    <row r="368" spans="1:6" s="30" customFormat="1" x14ac:dyDescent="0.2">
      <c r="A368" s="48">
        <v>516100</v>
      </c>
      <c r="B368" s="49" t="s">
        <v>256</v>
      </c>
      <c r="C368" s="58">
        <v>130000</v>
      </c>
      <c r="D368" s="58">
        <v>130000</v>
      </c>
      <c r="E368" s="58">
        <v>0</v>
      </c>
      <c r="F368" s="283">
        <f t="shared" si="93"/>
        <v>100</v>
      </c>
    </row>
    <row r="369" spans="1:6" s="55" customFormat="1" x14ac:dyDescent="0.2">
      <c r="A369" s="46">
        <v>610000</v>
      </c>
      <c r="B369" s="51" t="s">
        <v>261</v>
      </c>
      <c r="C369" s="45">
        <f t="shared" ref="C369:D370" si="100">C370</f>
        <v>0</v>
      </c>
      <c r="D369" s="45">
        <f t="shared" si="100"/>
        <v>1451700</v>
      </c>
      <c r="E369" s="45">
        <f t="shared" ref="E369:E370" si="101">E370</f>
        <v>0</v>
      </c>
      <c r="F369" s="282">
        <v>0</v>
      </c>
    </row>
    <row r="370" spans="1:6" s="55" customFormat="1" x14ac:dyDescent="0.2">
      <c r="A370" s="46">
        <v>611000</v>
      </c>
      <c r="B370" s="51" t="s">
        <v>262</v>
      </c>
      <c r="C370" s="45">
        <f t="shared" si="100"/>
        <v>0</v>
      </c>
      <c r="D370" s="45">
        <f t="shared" si="100"/>
        <v>1451700</v>
      </c>
      <c r="E370" s="45">
        <f t="shared" si="101"/>
        <v>0</v>
      </c>
      <c r="F370" s="282">
        <v>0</v>
      </c>
    </row>
    <row r="371" spans="1:6" s="30" customFormat="1" x14ac:dyDescent="0.2">
      <c r="A371" s="48">
        <v>611200</v>
      </c>
      <c r="B371" s="49" t="s">
        <v>263</v>
      </c>
      <c r="C371" s="58">
        <v>0</v>
      </c>
      <c r="D371" s="58">
        <v>1451700</v>
      </c>
      <c r="E371" s="58">
        <v>0</v>
      </c>
      <c r="F371" s="283">
        <v>0</v>
      </c>
    </row>
    <row r="372" spans="1:6" s="55" customFormat="1" x14ac:dyDescent="0.2">
      <c r="A372" s="46">
        <v>630000</v>
      </c>
      <c r="B372" s="51" t="s">
        <v>275</v>
      </c>
      <c r="C372" s="45">
        <f>C373+0</f>
        <v>85000</v>
      </c>
      <c r="D372" s="45">
        <f>D373+0</f>
        <v>85000</v>
      </c>
      <c r="E372" s="45">
        <f>E373+0</f>
        <v>0</v>
      </c>
      <c r="F372" s="282">
        <f t="shared" ref="F372:F375" si="102">D372/C372*100</f>
        <v>100</v>
      </c>
    </row>
    <row r="373" spans="1:6" s="55" customFormat="1" x14ac:dyDescent="0.2">
      <c r="A373" s="46">
        <v>638000</v>
      </c>
      <c r="B373" s="51" t="s">
        <v>282</v>
      </c>
      <c r="C373" s="45">
        <f t="shared" ref="C373:D373" si="103">C374</f>
        <v>85000</v>
      </c>
      <c r="D373" s="45">
        <f t="shared" si="103"/>
        <v>85000</v>
      </c>
      <c r="E373" s="45">
        <f t="shared" ref="E373" si="104">E374</f>
        <v>0</v>
      </c>
      <c r="F373" s="282">
        <f t="shared" si="102"/>
        <v>100</v>
      </c>
    </row>
    <row r="374" spans="1:6" s="30" customFormat="1" x14ac:dyDescent="0.2">
      <c r="A374" s="48">
        <v>638100</v>
      </c>
      <c r="B374" s="49" t="s">
        <v>283</v>
      </c>
      <c r="C374" s="58">
        <v>85000</v>
      </c>
      <c r="D374" s="58">
        <v>85000</v>
      </c>
      <c r="E374" s="58">
        <v>0</v>
      </c>
      <c r="F374" s="283">
        <f t="shared" si="102"/>
        <v>100</v>
      </c>
    </row>
    <row r="375" spans="1:6" s="30" customFormat="1" x14ac:dyDescent="0.2">
      <c r="A375" s="89"/>
      <c r="B375" s="83" t="s">
        <v>292</v>
      </c>
      <c r="C375" s="87">
        <f>C326+C358+C362+C372+C369</f>
        <v>21666200</v>
      </c>
      <c r="D375" s="87">
        <f>D326+D358+D362+D372+D369</f>
        <v>28223700</v>
      </c>
      <c r="E375" s="87">
        <f>E326+E358+E362+E372+E369</f>
        <v>0</v>
      </c>
      <c r="F375" s="34">
        <f t="shared" si="102"/>
        <v>130.26603649924769</v>
      </c>
    </row>
    <row r="376" spans="1:6" s="30" customFormat="1" x14ac:dyDescent="0.2">
      <c r="A376" s="66"/>
      <c r="B376" s="44"/>
      <c r="C376" s="67"/>
      <c r="D376" s="67"/>
      <c r="E376" s="67"/>
      <c r="F376" s="279"/>
    </row>
    <row r="377" spans="1:6" s="30" customFormat="1" x14ac:dyDescent="0.2">
      <c r="A377" s="43"/>
      <c r="B377" s="44"/>
      <c r="C377" s="50"/>
      <c r="D377" s="50"/>
      <c r="E377" s="50"/>
      <c r="F377" s="284"/>
    </row>
    <row r="378" spans="1:6" s="30" customFormat="1" x14ac:dyDescent="0.2">
      <c r="A378" s="48" t="s">
        <v>315</v>
      </c>
      <c r="B378" s="51"/>
      <c r="C378" s="50"/>
      <c r="D378" s="50"/>
      <c r="E378" s="50"/>
      <c r="F378" s="284"/>
    </row>
    <row r="379" spans="1:6" s="30" customFormat="1" x14ac:dyDescent="0.2">
      <c r="A379" s="48" t="s">
        <v>313</v>
      </c>
      <c r="B379" s="51"/>
      <c r="C379" s="50"/>
      <c r="D379" s="50"/>
      <c r="E379" s="50"/>
      <c r="F379" s="284"/>
    </row>
    <row r="380" spans="1:6" s="30" customFormat="1" x14ac:dyDescent="0.2">
      <c r="A380" s="48" t="s">
        <v>305</v>
      </c>
      <c r="B380" s="51"/>
      <c r="C380" s="50"/>
      <c r="D380" s="50"/>
      <c r="E380" s="50"/>
      <c r="F380" s="284"/>
    </row>
    <row r="381" spans="1:6" s="30" customFormat="1" x14ac:dyDescent="0.2">
      <c r="A381" s="48" t="s">
        <v>291</v>
      </c>
      <c r="B381" s="51"/>
      <c r="C381" s="50"/>
      <c r="D381" s="50"/>
      <c r="E381" s="50"/>
      <c r="F381" s="284"/>
    </row>
    <row r="382" spans="1:6" s="30" customFormat="1" x14ac:dyDescent="0.2">
      <c r="A382" s="48"/>
      <c r="B382" s="79"/>
      <c r="C382" s="67"/>
      <c r="D382" s="67"/>
      <c r="E382" s="67"/>
      <c r="F382" s="279"/>
    </row>
    <row r="383" spans="1:6" s="30" customFormat="1" x14ac:dyDescent="0.2">
      <c r="A383" s="46">
        <v>410000</v>
      </c>
      <c r="B383" s="47" t="s">
        <v>44</v>
      </c>
      <c r="C383" s="45">
        <f t="shared" ref="C383:D383" si="105">C384+C387</f>
        <v>2269000</v>
      </c>
      <c r="D383" s="45">
        <f t="shared" si="105"/>
        <v>2328199.9999999995</v>
      </c>
      <c r="E383" s="45">
        <f t="shared" ref="E383" si="106">E384+E387</f>
        <v>0</v>
      </c>
      <c r="F383" s="282">
        <f t="shared" ref="F383:F405" si="107">D383/C383*100</f>
        <v>102.60907888937855</v>
      </c>
    </row>
    <row r="384" spans="1:6" s="30" customFormat="1" x14ac:dyDescent="0.2">
      <c r="A384" s="46">
        <v>411000</v>
      </c>
      <c r="B384" s="47" t="s">
        <v>45</v>
      </c>
      <c r="C384" s="45">
        <f t="shared" ref="C384:D384" si="108">SUM(C385:C386)</f>
        <v>176000</v>
      </c>
      <c r="D384" s="45">
        <f t="shared" si="108"/>
        <v>178000</v>
      </c>
      <c r="E384" s="45">
        <f t="shared" ref="E384" si="109">SUM(E385:E386)</f>
        <v>0</v>
      </c>
      <c r="F384" s="282">
        <f t="shared" si="107"/>
        <v>101.13636363636364</v>
      </c>
    </row>
    <row r="385" spans="1:6" s="30" customFormat="1" x14ac:dyDescent="0.2">
      <c r="A385" s="48">
        <v>411100</v>
      </c>
      <c r="B385" s="49" t="s">
        <v>46</v>
      </c>
      <c r="C385" s="58">
        <v>150000</v>
      </c>
      <c r="D385" s="58">
        <v>155000</v>
      </c>
      <c r="E385" s="58">
        <v>0</v>
      </c>
      <c r="F385" s="283">
        <f t="shared" si="107"/>
        <v>103.33333333333334</v>
      </c>
    </row>
    <row r="386" spans="1:6" s="30" customFormat="1" x14ac:dyDescent="0.2">
      <c r="A386" s="48">
        <v>411200</v>
      </c>
      <c r="B386" s="49" t="s">
        <v>47</v>
      </c>
      <c r="C386" s="58">
        <v>26000</v>
      </c>
      <c r="D386" s="58">
        <v>23000</v>
      </c>
      <c r="E386" s="58">
        <v>0</v>
      </c>
      <c r="F386" s="283">
        <f t="shared" si="107"/>
        <v>88.461538461538453</v>
      </c>
    </row>
    <row r="387" spans="1:6" s="30" customFormat="1" x14ac:dyDescent="0.2">
      <c r="A387" s="46">
        <v>412000</v>
      </c>
      <c r="B387" s="51" t="s">
        <v>50</v>
      </c>
      <c r="C387" s="45">
        <f t="shared" ref="C387:D387" si="110">SUM(C388:C399)</f>
        <v>2093000</v>
      </c>
      <c r="D387" s="45">
        <f t="shared" si="110"/>
        <v>2150199.9999999995</v>
      </c>
      <c r="E387" s="45">
        <f t="shared" ref="E387" si="111">SUM(E388:E399)</f>
        <v>0</v>
      </c>
      <c r="F387" s="282">
        <f t="shared" si="107"/>
        <v>102.73291925465837</v>
      </c>
    </row>
    <row r="388" spans="1:6" s="30" customFormat="1" x14ac:dyDescent="0.2">
      <c r="A388" s="48">
        <v>412100</v>
      </c>
      <c r="B388" s="49" t="s">
        <v>51</v>
      </c>
      <c r="C388" s="58">
        <v>0</v>
      </c>
      <c r="D388" s="58">
        <v>3700</v>
      </c>
      <c r="E388" s="58">
        <v>0</v>
      </c>
      <c r="F388" s="283">
        <v>0</v>
      </c>
    </row>
    <row r="389" spans="1:6" s="30" customFormat="1" x14ac:dyDescent="0.2">
      <c r="A389" s="48">
        <v>412200</v>
      </c>
      <c r="B389" s="49" t="s">
        <v>52</v>
      </c>
      <c r="C389" s="58">
        <v>28000</v>
      </c>
      <c r="D389" s="58">
        <v>26000</v>
      </c>
      <c r="E389" s="58">
        <v>0</v>
      </c>
      <c r="F389" s="283">
        <f t="shared" si="107"/>
        <v>92.857142857142861</v>
      </c>
    </row>
    <row r="390" spans="1:6" s="30" customFormat="1" x14ac:dyDescent="0.2">
      <c r="A390" s="48">
        <v>412300</v>
      </c>
      <c r="B390" s="49" t="s">
        <v>53</v>
      </c>
      <c r="C390" s="58">
        <v>6600</v>
      </c>
      <c r="D390" s="58">
        <v>6600</v>
      </c>
      <c r="E390" s="58">
        <v>0</v>
      </c>
      <c r="F390" s="283">
        <f t="shared" si="107"/>
        <v>100</v>
      </c>
    </row>
    <row r="391" spans="1:6" s="30" customFormat="1" x14ac:dyDescent="0.2">
      <c r="A391" s="48">
        <v>412500</v>
      </c>
      <c r="B391" s="49" t="s">
        <v>57</v>
      </c>
      <c r="C391" s="58">
        <v>557000</v>
      </c>
      <c r="D391" s="58">
        <v>522000</v>
      </c>
      <c r="E391" s="58">
        <v>0</v>
      </c>
      <c r="F391" s="283">
        <f t="shared" si="107"/>
        <v>93.716337522441648</v>
      </c>
    </row>
    <row r="392" spans="1:6" s="30" customFormat="1" x14ac:dyDescent="0.2">
      <c r="A392" s="48">
        <v>412600</v>
      </c>
      <c r="B392" s="49" t="s">
        <v>58</v>
      </c>
      <c r="C392" s="58">
        <v>550000</v>
      </c>
      <c r="D392" s="58">
        <v>506999.99999999971</v>
      </c>
      <c r="E392" s="58">
        <v>0</v>
      </c>
      <c r="F392" s="283">
        <f t="shared" si="107"/>
        <v>92.18181818181813</v>
      </c>
    </row>
    <row r="393" spans="1:6" s="30" customFormat="1" x14ac:dyDescent="0.2">
      <c r="A393" s="48">
        <v>412700</v>
      </c>
      <c r="B393" s="49" t="s">
        <v>60</v>
      </c>
      <c r="C393" s="58">
        <v>100000</v>
      </c>
      <c r="D393" s="58">
        <v>103000</v>
      </c>
      <c r="E393" s="58">
        <v>0</v>
      </c>
      <c r="F393" s="283">
        <f t="shared" si="107"/>
        <v>103</v>
      </c>
    </row>
    <row r="394" spans="1:6" s="30" customFormat="1" x14ac:dyDescent="0.2">
      <c r="A394" s="48">
        <v>412900</v>
      </c>
      <c r="B394" s="53" t="s">
        <v>74</v>
      </c>
      <c r="C394" s="58">
        <v>39999.999999999971</v>
      </c>
      <c r="D394" s="58">
        <v>39999.999999999971</v>
      </c>
      <c r="E394" s="58">
        <v>0</v>
      </c>
      <c r="F394" s="283">
        <f t="shared" si="107"/>
        <v>100</v>
      </c>
    </row>
    <row r="395" spans="1:6" s="30" customFormat="1" x14ac:dyDescent="0.2">
      <c r="A395" s="48">
        <v>412900</v>
      </c>
      <c r="B395" s="53" t="s">
        <v>75</v>
      </c>
      <c r="C395" s="58">
        <v>400000</v>
      </c>
      <c r="D395" s="58">
        <v>460000</v>
      </c>
      <c r="E395" s="58">
        <v>0</v>
      </c>
      <c r="F395" s="283">
        <f t="shared" si="107"/>
        <v>114.99999999999999</v>
      </c>
    </row>
    <row r="396" spans="1:6" s="30" customFormat="1" x14ac:dyDescent="0.2">
      <c r="A396" s="48">
        <v>412900</v>
      </c>
      <c r="B396" s="53" t="s">
        <v>76</v>
      </c>
      <c r="C396" s="58">
        <v>6000</v>
      </c>
      <c r="D396" s="58">
        <v>9499.9999999999982</v>
      </c>
      <c r="E396" s="58">
        <v>0</v>
      </c>
      <c r="F396" s="283">
        <f t="shared" si="107"/>
        <v>158.33333333333331</v>
      </c>
    </row>
    <row r="397" spans="1:6" s="30" customFormat="1" x14ac:dyDescent="0.2">
      <c r="A397" s="48">
        <v>412900</v>
      </c>
      <c r="B397" s="53" t="s">
        <v>77</v>
      </c>
      <c r="C397" s="58">
        <v>400000</v>
      </c>
      <c r="D397" s="58">
        <v>466999.99999999988</v>
      </c>
      <c r="E397" s="58">
        <v>0</v>
      </c>
      <c r="F397" s="283">
        <f t="shared" si="107"/>
        <v>116.74999999999997</v>
      </c>
    </row>
    <row r="398" spans="1:6" s="30" customFormat="1" x14ac:dyDescent="0.2">
      <c r="A398" s="48">
        <v>412900</v>
      </c>
      <c r="B398" s="53" t="s">
        <v>78</v>
      </c>
      <c r="C398" s="58">
        <v>400</v>
      </c>
      <c r="D398" s="58">
        <v>400</v>
      </c>
      <c r="E398" s="58">
        <v>0</v>
      </c>
      <c r="F398" s="283">
        <f t="shared" si="107"/>
        <v>100</v>
      </c>
    </row>
    <row r="399" spans="1:6" s="30" customFormat="1" x14ac:dyDescent="0.2">
      <c r="A399" s="48">
        <v>412900</v>
      </c>
      <c r="B399" s="49" t="s">
        <v>80</v>
      </c>
      <c r="C399" s="58">
        <v>5000</v>
      </c>
      <c r="D399" s="58">
        <v>5000</v>
      </c>
      <c r="E399" s="58">
        <v>0</v>
      </c>
      <c r="F399" s="283">
        <f t="shared" si="107"/>
        <v>100</v>
      </c>
    </row>
    <row r="400" spans="1:6" s="30" customFormat="1" x14ac:dyDescent="0.2">
      <c r="A400" s="46">
        <v>510000</v>
      </c>
      <c r="B400" s="51" t="s">
        <v>244</v>
      </c>
      <c r="C400" s="45">
        <f>C401+C403</f>
        <v>12500</v>
      </c>
      <c r="D400" s="45">
        <f>D401+D403</f>
        <v>13500</v>
      </c>
      <c r="E400" s="45">
        <f>E401+E403</f>
        <v>0</v>
      </c>
      <c r="F400" s="282">
        <f t="shared" si="107"/>
        <v>108</v>
      </c>
    </row>
    <row r="401" spans="1:6" s="30" customFormat="1" x14ac:dyDescent="0.2">
      <c r="A401" s="46">
        <v>511000</v>
      </c>
      <c r="B401" s="51" t="s">
        <v>245</v>
      </c>
      <c r="C401" s="45">
        <f>SUM(C402:C402)</f>
        <v>5000</v>
      </c>
      <c r="D401" s="45">
        <f>SUM(D402:D402)</f>
        <v>5000</v>
      </c>
      <c r="E401" s="45">
        <f>SUM(E402:E402)</f>
        <v>0</v>
      </c>
      <c r="F401" s="282">
        <f t="shared" si="107"/>
        <v>100</v>
      </c>
    </row>
    <row r="402" spans="1:6" s="30" customFormat="1" x14ac:dyDescent="0.2">
      <c r="A402" s="48">
        <v>511300</v>
      </c>
      <c r="B402" s="49" t="s">
        <v>248</v>
      </c>
      <c r="C402" s="58">
        <v>5000</v>
      </c>
      <c r="D402" s="58">
        <v>5000</v>
      </c>
      <c r="E402" s="58">
        <v>0</v>
      </c>
      <c r="F402" s="283">
        <f t="shared" si="107"/>
        <v>100</v>
      </c>
    </row>
    <row r="403" spans="1:6" s="55" customFormat="1" x14ac:dyDescent="0.2">
      <c r="A403" s="46">
        <v>516000</v>
      </c>
      <c r="B403" s="51" t="s">
        <v>256</v>
      </c>
      <c r="C403" s="81">
        <f t="shared" ref="C403:D403" si="112">C404</f>
        <v>7500</v>
      </c>
      <c r="D403" s="81">
        <f t="shared" si="112"/>
        <v>8500</v>
      </c>
      <c r="E403" s="81">
        <f t="shared" ref="E403" si="113">E404</f>
        <v>0</v>
      </c>
      <c r="F403" s="282">
        <f t="shared" si="107"/>
        <v>113.33333333333333</v>
      </c>
    </row>
    <row r="404" spans="1:6" s="30" customFormat="1" x14ac:dyDescent="0.2">
      <c r="A404" s="48">
        <v>516100</v>
      </c>
      <c r="B404" s="49" t="s">
        <v>256</v>
      </c>
      <c r="C404" s="58">
        <v>7500</v>
      </c>
      <c r="D404" s="58">
        <v>8500</v>
      </c>
      <c r="E404" s="58">
        <v>0</v>
      </c>
      <c r="F404" s="283">
        <f t="shared" si="107"/>
        <v>113.33333333333333</v>
      </c>
    </row>
    <row r="405" spans="1:6" s="30" customFormat="1" x14ac:dyDescent="0.2">
      <c r="A405" s="89"/>
      <c r="B405" s="83" t="s">
        <v>292</v>
      </c>
      <c r="C405" s="87">
        <f>C383+C400+0</f>
        <v>2281500</v>
      </c>
      <c r="D405" s="87">
        <f>D383+D400+0</f>
        <v>2341699.9999999995</v>
      </c>
      <c r="E405" s="87">
        <f>E383+E400+0</f>
        <v>0</v>
      </c>
      <c r="F405" s="34">
        <f t="shared" si="107"/>
        <v>102.63861494630724</v>
      </c>
    </row>
    <row r="406" spans="1:6" s="30" customFormat="1" x14ac:dyDescent="0.2">
      <c r="A406" s="66"/>
      <c r="B406" s="44"/>
      <c r="C406" s="67"/>
      <c r="D406" s="67"/>
      <c r="E406" s="67"/>
      <c r="F406" s="279"/>
    </row>
    <row r="407" spans="1:6" s="30" customFormat="1" x14ac:dyDescent="0.2">
      <c r="A407" s="43"/>
      <c r="B407" s="44"/>
      <c r="C407" s="50"/>
      <c r="D407" s="50"/>
      <c r="E407" s="50"/>
      <c r="F407" s="284"/>
    </row>
    <row r="408" spans="1:6" s="30" customFormat="1" x14ac:dyDescent="0.2">
      <c r="A408" s="48" t="s">
        <v>316</v>
      </c>
      <c r="B408" s="51"/>
      <c r="C408" s="50"/>
      <c r="D408" s="50"/>
      <c r="E408" s="50"/>
      <c r="F408" s="284"/>
    </row>
    <row r="409" spans="1:6" s="30" customFormat="1" x14ac:dyDescent="0.2">
      <c r="A409" s="48" t="s">
        <v>313</v>
      </c>
      <c r="B409" s="51"/>
      <c r="C409" s="50"/>
      <c r="D409" s="50"/>
      <c r="E409" s="50"/>
      <c r="F409" s="284"/>
    </row>
    <row r="410" spans="1:6" s="30" customFormat="1" x14ac:dyDescent="0.2">
      <c r="A410" s="48" t="s">
        <v>317</v>
      </c>
      <c r="B410" s="51"/>
      <c r="C410" s="50"/>
      <c r="D410" s="50"/>
      <c r="E410" s="50"/>
      <c r="F410" s="284"/>
    </row>
    <row r="411" spans="1:6" s="30" customFormat="1" x14ac:dyDescent="0.2">
      <c r="A411" s="48" t="s">
        <v>291</v>
      </c>
      <c r="B411" s="51"/>
      <c r="C411" s="50"/>
      <c r="D411" s="50"/>
      <c r="E411" s="50"/>
      <c r="F411" s="284"/>
    </row>
    <row r="412" spans="1:6" s="30" customFormat="1" x14ac:dyDescent="0.2">
      <c r="A412" s="48"/>
      <c r="B412" s="79"/>
      <c r="C412" s="67"/>
      <c r="D412" s="67"/>
      <c r="E412" s="67"/>
      <c r="F412" s="279"/>
    </row>
    <row r="413" spans="1:6" s="30" customFormat="1" x14ac:dyDescent="0.2">
      <c r="A413" s="46">
        <v>410000</v>
      </c>
      <c r="B413" s="47" t="s">
        <v>44</v>
      </c>
      <c r="C413" s="45">
        <f>C414+C419+0</f>
        <v>27409900</v>
      </c>
      <c r="D413" s="45">
        <f>D414+D419+0</f>
        <v>29733300</v>
      </c>
      <c r="E413" s="45">
        <f>E414+E419+0</f>
        <v>0</v>
      </c>
      <c r="F413" s="282">
        <f t="shared" ref="F413:F424" si="114">D413/C413*100</f>
        <v>108.47649936701703</v>
      </c>
    </row>
    <row r="414" spans="1:6" s="30" customFormat="1" x14ac:dyDescent="0.2">
      <c r="A414" s="46">
        <v>411000</v>
      </c>
      <c r="B414" s="47" t="s">
        <v>45</v>
      </c>
      <c r="C414" s="45">
        <f t="shared" ref="C414:D414" si="115">SUM(C415:C418)</f>
        <v>27359900</v>
      </c>
      <c r="D414" s="45">
        <f t="shared" si="115"/>
        <v>29673600</v>
      </c>
      <c r="E414" s="45">
        <f t="shared" ref="E414" si="116">SUM(E415:E418)</f>
        <v>0</v>
      </c>
      <c r="F414" s="282">
        <f t="shared" si="114"/>
        <v>108.45653675634779</v>
      </c>
    </row>
    <row r="415" spans="1:6" s="30" customFormat="1" x14ac:dyDescent="0.2">
      <c r="A415" s="48">
        <v>411100</v>
      </c>
      <c r="B415" s="49" t="s">
        <v>46</v>
      </c>
      <c r="C415" s="58">
        <v>25550000</v>
      </c>
      <c r="D415" s="58">
        <v>27813600</v>
      </c>
      <c r="E415" s="58">
        <v>0</v>
      </c>
      <c r="F415" s="283">
        <f t="shared" si="114"/>
        <v>108.85949119373777</v>
      </c>
    </row>
    <row r="416" spans="1:6" s="30" customFormat="1" x14ac:dyDescent="0.2">
      <c r="A416" s="48">
        <v>411200</v>
      </c>
      <c r="B416" s="49" t="s">
        <v>47</v>
      </c>
      <c r="C416" s="58">
        <v>630000</v>
      </c>
      <c r="D416" s="58">
        <v>630000</v>
      </c>
      <c r="E416" s="58">
        <v>0</v>
      </c>
      <c r="F416" s="283">
        <f t="shared" si="114"/>
        <v>100</v>
      </c>
    </row>
    <row r="417" spans="1:6" s="30" customFormat="1" ht="40.5" x14ac:dyDescent="0.2">
      <c r="A417" s="48">
        <v>411300</v>
      </c>
      <c r="B417" s="49" t="s">
        <v>48</v>
      </c>
      <c r="C417" s="58">
        <v>779900</v>
      </c>
      <c r="D417" s="58">
        <v>840000</v>
      </c>
      <c r="E417" s="58">
        <v>0</v>
      </c>
      <c r="F417" s="283">
        <f t="shared" si="114"/>
        <v>107.70611616873957</v>
      </c>
    </row>
    <row r="418" spans="1:6" s="30" customFormat="1" x14ac:dyDescent="0.2">
      <c r="A418" s="48">
        <v>411400</v>
      </c>
      <c r="B418" s="49" t="s">
        <v>49</v>
      </c>
      <c r="C418" s="58">
        <v>400000</v>
      </c>
      <c r="D418" s="58">
        <v>390000</v>
      </c>
      <c r="E418" s="58">
        <v>0</v>
      </c>
      <c r="F418" s="283">
        <f t="shared" si="114"/>
        <v>97.5</v>
      </c>
    </row>
    <row r="419" spans="1:6" s="30" customFormat="1" x14ac:dyDescent="0.2">
      <c r="A419" s="46">
        <v>412000</v>
      </c>
      <c r="B419" s="51" t="s">
        <v>50</v>
      </c>
      <c r="C419" s="45">
        <f>SUM(C420:C420)</f>
        <v>50000</v>
      </c>
      <c r="D419" s="45">
        <f>SUM(D420:D420)</f>
        <v>59700</v>
      </c>
      <c r="E419" s="45">
        <f>SUM(E420:E420)</f>
        <v>0</v>
      </c>
      <c r="F419" s="282">
        <f t="shared" si="114"/>
        <v>119.39999999999999</v>
      </c>
    </row>
    <row r="420" spans="1:6" s="30" customFormat="1" x14ac:dyDescent="0.2">
      <c r="A420" s="48">
        <v>412900</v>
      </c>
      <c r="B420" s="53" t="s">
        <v>78</v>
      </c>
      <c r="C420" s="58">
        <v>50000</v>
      </c>
      <c r="D420" s="58">
        <v>59700</v>
      </c>
      <c r="E420" s="58">
        <v>0</v>
      </c>
      <c r="F420" s="283">
        <f t="shared" si="114"/>
        <v>119.39999999999999</v>
      </c>
    </row>
    <row r="421" spans="1:6" s="55" customFormat="1" x14ac:dyDescent="0.2">
      <c r="A421" s="46">
        <v>630000</v>
      </c>
      <c r="B421" s="51" t="s">
        <v>275</v>
      </c>
      <c r="C421" s="45">
        <f>C422+0</f>
        <v>749900</v>
      </c>
      <c r="D421" s="45">
        <f>D422+0</f>
        <v>886400</v>
      </c>
      <c r="E421" s="45">
        <f>E422+0</f>
        <v>0</v>
      </c>
      <c r="F421" s="282">
        <f t="shared" si="114"/>
        <v>118.20242699026538</v>
      </c>
    </row>
    <row r="422" spans="1:6" s="55" customFormat="1" x14ac:dyDescent="0.2">
      <c r="A422" s="46">
        <v>638000</v>
      </c>
      <c r="B422" s="51" t="s">
        <v>282</v>
      </c>
      <c r="C422" s="45">
        <f t="shared" ref="C422:D422" si="117">C423</f>
        <v>749900</v>
      </c>
      <c r="D422" s="45">
        <f t="shared" si="117"/>
        <v>886400</v>
      </c>
      <c r="E422" s="45">
        <f t="shared" ref="E422" si="118">E423</f>
        <v>0</v>
      </c>
      <c r="F422" s="282">
        <f t="shared" si="114"/>
        <v>118.20242699026538</v>
      </c>
    </row>
    <row r="423" spans="1:6" s="30" customFormat="1" x14ac:dyDescent="0.2">
      <c r="A423" s="48">
        <v>638100</v>
      </c>
      <c r="B423" s="49" t="s">
        <v>283</v>
      </c>
      <c r="C423" s="58">
        <v>749900</v>
      </c>
      <c r="D423" s="58">
        <v>886400</v>
      </c>
      <c r="E423" s="58">
        <v>0</v>
      </c>
      <c r="F423" s="283">
        <f t="shared" si="114"/>
        <v>118.20242699026538</v>
      </c>
    </row>
    <row r="424" spans="1:6" s="30" customFormat="1" x14ac:dyDescent="0.2">
      <c r="A424" s="89"/>
      <c r="B424" s="83" t="s">
        <v>292</v>
      </c>
      <c r="C424" s="87">
        <f>C413+0+C421</f>
        <v>28159800</v>
      </c>
      <c r="D424" s="87">
        <f>D413+0+D421</f>
        <v>30619700</v>
      </c>
      <c r="E424" s="87">
        <f>E413+0+E421</f>
        <v>0</v>
      </c>
      <c r="F424" s="34">
        <f t="shared" si="114"/>
        <v>108.73550238282942</v>
      </c>
    </row>
    <row r="425" spans="1:6" s="30" customFormat="1" x14ac:dyDescent="0.2">
      <c r="A425" s="66"/>
      <c r="B425" s="44"/>
      <c r="C425" s="67"/>
      <c r="D425" s="67"/>
      <c r="E425" s="67"/>
      <c r="F425" s="279"/>
    </row>
    <row r="426" spans="1:6" s="30" customFormat="1" x14ac:dyDescent="0.2">
      <c r="A426" s="43"/>
      <c r="B426" s="44"/>
      <c r="C426" s="50"/>
      <c r="D426" s="50"/>
      <c r="E426" s="50"/>
      <c r="F426" s="284"/>
    </row>
    <row r="427" spans="1:6" s="30" customFormat="1" x14ac:dyDescent="0.2">
      <c r="A427" s="48" t="s">
        <v>318</v>
      </c>
      <c r="B427" s="51"/>
      <c r="C427" s="50"/>
      <c r="D427" s="50"/>
      <c r="E427" s="50"/>
      <c r="F427" s="284"/>
    </row>
    <row r="428" spans="1:6" s="30" customFormat="1" x14ac:dyDescent="0.2">
      <c r="A428" s="48" t="s">
        <v>313</v>
      </c>
      <c r="B428" s="51"/>
      <c r="C428" s="50"/>
      <c r="D428" s="50"/>
      <c r="E428" s="50"/>
      <c r="F428" s="284"/>
    </row>
    <row r="429" spans="1:6" s="30" customFormat="1" x14ac:dyDescent="0.2">
      <c r="A429" s="48" t="s">
        <v>319</v>
      </c>
      <c r="B429" s="51"/>
      <c r="C429" s="50"/>
      <c r="D429" s="50"/>
      <c r="E429" s="50"/>
      <c r="F429" s="284"/>
    </row>
    <row r="430" spans="1:6" s="30" customFormat="1" x14ac:dyDescent="0.2">
      <c r="A430" s="48" t="s">
        <v>291</v>
      </c>
      <c r="B430" s="51"/>
      <c r="C430" s="50"/>
      <c r="D430" s="50"/>
      <c r="E430" s="50"/>
      <c r="F430" s="284"/>
    </row>
    <row r="431" spans="1:6" s="30" customFormat="1" x14ac:dyDescent="0.2">
      <c r="A431" s="48"/>
      <c r="B431" s="79"/>
      <c r="C431" s="67"/>
      <c r="D431" s="67"/>
      <c r="E431" s="67"/>
      <c r="F431" s="279"/>
    </row>
    <row r="432" spans="1:6" s="30" customFormat="1" x14ac:dyDescent="0.2">
      <c r="A432" s="46">
        <v>410000</v>
      </c>
      <c r="B432" s="47" t="s">
        <v>44</v>
      </c>
      <c r="C432" s="45">
        <f>C433+C438+C450</f>
        <v>1002900</v>
      </c>
      <c r="D432" s="45">
        <f>D433+D438+D450</f>
        <v>1055599.9999999998</v>
      </c>
      <c r="E432" s="45">
        <f>E433+E438+E450</f>
        <v>0</v>
      </c>
      <c r="F432" s="282">
        <f t="shared" ref="F432:F455" si="119">D432/C432*100</f>
        <v>105.25476119254161</v>
      </c>
    </row>
    <row r="433" spans="1:6" s="30" customFormat="1" x14ac:dyDescent="0.2">
      <c r="A433" s="46">
        <v>411000</v>
      </c>
      <c r="B433" s="47" t="s">
        <v>45</v>
      </c>
      <c r="C433" s="45">
        <f t="shared" ref="C433:D433" si="120">SUM(C434:C437)</f>
        <v>979700</v>
      </c>
      <c r="D433" s="45">
        <f t="shared" si="120"/>
        <v>1031899.9999999998</v>
      </c>
      <c r="E433" s="45">
        <f t="shared" ref="E433" si="121">SUM(E434:E437)</f>
        <v>0</v>
      </c>
      <c r="F433" s="282">
        <f t="shared" si="119"/>
        <v>105.32816168214758</v>
      </c>
    </row>
    <row r="434" spans="1:6" s="30" customFormat="1" x14ac:dyDescent="0.2">
      <c r="A434" s="48">
        <v>411100</v>
      </c>
      <c r="B434" s="49" t="s">
        <v>46</v>
      </c>
      <c r="C434" s="58">
        <v>951500</v>
      </c>
      <c r="D434" s="58">
        <v>994999.99999999977</v>
      </c>
      <c r="E434" s="58">
        <v>0</v>
      </c>
      <c r="F434" s="283">
        <f t="shared" si="119"/>
        <v>104.57172884918546</v>
      </c>
    </row>
    <row r="435" spans="1:6" s="30" customFormat="1" x14ac:dyDescent="0.2">
      <c r="A435" s="48">
        <v>411200</v>
      </c>
      <c r="B435" s="49" t="s">
        <v>47</v>
      </c>
      <c r="C435" s="58">
        <v>12500</v>
      </c>
      <c r="D435" s="58">
        <v>16500</v>
      </c>
      <c r="E435" s="58">
        <v>0</v>
      </c>
      <c r="F435" s="283">
        <f t="shared" si="119"/>
        <v>132</v>
      </c>
    </row>
    <row r="436" spans="1:6" s="30" customFormat="1" ht="40.5" x14ac:dyDescent="0.2">
      <c r="A436" s="48">
        <v>411300</v>
      </c>
      <c r="B436" s="49" t="s">
        <v>48</v>
      </c>
      <c r="C436" s="58">
        <v>12700</v>
      </c>
      <c r="D436" s="58">
        <v>17400</v>
      </c>
      <c r="E436" s="58">
        <v>0</v>
      </c>
      <c r="F436" s="283">
        <f t="shared" si="119"/>
        <v>137.00787401574803</v>
      </c>
    </row>
    <row r="437" spans="1:6" s="30" customFormat="1" x14ac:dyDescent="0.2">
      <c r="A437" s="48">
        <v>411400</v>
      </c>
      <c r="B437" s="49" t="s">
        <v>49</v>
      </c>
      <c r="C437" s="58">
        <v>3000</v>
      </c>
      <c r="D437" s="58">
        <v>3000</v>
      </c>
      <c r="E437" s="58">
        <v>0</v>
      </c>
      <c r="F437" s="283">
        <f t="shared" si="119"/>
        <v>100</v>
      </c>
    </row>
    <row r="438" spans="1:6" s="55" customFormat="1" x14ac:dyDescent="0.2">
      <c r="A438" s="46">
        <v>412000</v>
      </c>
      <c r="B438" s="51" t="s">
        <v>50</v>
      </c>
      <c r="C438" s="45">
        <f>SUM(C439:C449)</f>
        <v>22400</v>
      </c>
      <c r="D438" s="45">
        <f>SUM(D439:D449)</f>
        <v>22900</v>
      </c>
      <c r="E438" s="45">
        <f>SUM(E439:E449)</f>
        <v>0</v>
      </c>
      <c r="F438" s="282">
        <f t="shared" si="119"/>
        <v>102.23214285714286</v>
      </c>
    </row>
    <row r="439" spans="1:6" s="30" customFormat="1" x14ac:dyDescent="0.2">
      <c r="A439" s="56">
        <v>412100</v>
      </c>
      <c r="B439" s="49" t="s">
        <v>51</v>
      </c>
      <c r="C439" s="58">
        <v>2000</v>
      </c>
      <c r="D439" s="58">
        <v>1700</v>
      </c>
      <c r="E439" s="58">
        <v>0</v>
      </c>
      <c r="F439" s="283">
        <f t="shared" si="119"/>
        <v>85</v>
      </c>
    </row>
    <row r="440" spans="1:6" s="30" customFormat="1" x14ac:dyDescent="0.2">
      <c r="A440" s="48">
        <v>412200</v>
      </c>
      <c r="B440" s="49" t="s">
        <v>52</v>
      </c>
      <c r="C440" s="58">
        <v>1300</v>
      </c>
      <c r="D440" s="58">
        <v>1300</v>
      </c>
      <c r="E440" s="58">
        <v>0</v>
      </c>
      <c r="F440" s="283">
        <f t="shared" si="119"/>
        <v>100</v>
      </c>
    </row>
    <row r="441" spans="1:6" s="30" customFormat="1" x14ac:dyDescent="0.2">
      <c r="A441" s="48">
        <v>412300</v>
      </c>
      <c r="B441" s="49" t="s">
        <v>53</v>
      </c>
      <c r="C441" s="58">
        <v>3500</v>
      </c>
      <c r="D441" s="58">
        <v>3999.9999999999995</v>
      </c>
      <c r="E441" s="58">
        <v>0</v>
      </c>
      <c r="F441" s="283">
        <f t="shared" si="119"/>
        <v>114.28571428571428</v>
      </c>
    </row>
    <row r="442" spans="1:6" s="30" customFormat="1" x14ac:dyDescent="0.2">
      <c r="A442" s="48">
        <v>412500</v>
      </c>
      <c r="B442" s="49" t="s">
        <v>57</v>
      </c>
      <c r="C442" s="58">
        <v>1700</v>
      </c>
      <c r="D442" s="58">
        <v>1500</v>
      </c>
      <c r="E442" s="58">
        <v>0</v>
      </c>
      <c r="F442" s="283">
        <f t="shared" si="119"/>
        <v>88.235294117647058</v>
      </c>
    </row>
    <row r="443" spans="1:6" s="30" customFormat="1" x14ac:dyDescent="0.2">
      <c r="A443" s="48">
        <v>412600</v>
      </c>
      <c r="B443" s="49" t="s">
        <v>58</v>
      </c>
      <c r="C443" s="58">
        <v>2800</v>
      </c>
      <c r="D443" s="58">
        <v>3300</v>
      </c>
      <c r="E443" s="58">
        <v>0</v>
      </c>
      <c r="F443" s="283">
        <f t="shared" si="119"/>
        <v>117.85714285714286</v>
      </c>
    </row>
    <row r="444" spans="1:6" s="30" customFormat="1" x14ac:dyDescent="0.2">
      <c r="A444" s="48">
        <v>412700</v>
      </c>
      <c r="B444" s="49" t="s">
        <v>60</v>
      </c>
      <c r="C444" s="58">
        <v>7000</v>
      </c>
      <c r="D444" s="58">
        <v>7000</v>
      </c>
      <c r="E444" s="58">
        <v>0</v>
      </c>
      <c r="F444" s="283">
        <f t="shared" si="119"/>
        <v>100</v>
      </c>
    </row>
    <row r="445" spans="1:6" s="30" customFormat="1" x14ac:dyDescent="0.2">
      <c r="A445" s="48">
        <v>412900</v>
      </c>
      <c r="B445" s="49" t="s">
        <v>74</v>
      </c>
      <c r="C445" s="58">
        <v>500</v>
      </c>
      <c r="D445" s="58">
        <v>500</v>
      </c>
      <c r="E445" s="58">
        <v>0</v>
      </c>
      <c r="F445" s="283">
        <f t="shared" si="119"/>
        <v>100</v>
      </c>
    </row>
    <row r="446" spans="1:6" s="30" customFormat="1" x14ac:dyDescent="0.2">
      <c r="A446" s="48">
        <v>412900</v>
      </c>
      <c r="B446" s="49" t="s">
        <v>76</v>
      </c>
      <c r="C446" s="58">
        <v>600</v>
      </c>
      <c r="D446" s="58">
        <v>1100</v>
      </c>
      <c r="E446" s="58">
        <v>0</v>
      </c>
      <c r="F446" s="283">
        <f t="shared" si="119"/>
        <v>183.33333333333331</v>
      </c>
    </row>
    <row r="447" spans="1:6" s="30" customFormat="1" x14ac:dyDescent="0.2">
      <c r="A447" s="90">
        <v>412900</v>
      </c>
      <c r="B447" s="53" t="s">
        <v>77</v>
      </c>
      <c r="C447" s="58">
        <v>0</v>
      </c>
      <c r="D447" s="58">
        <v>500</v>
      </c>
      <c r="E447" s="58">
        <v>0</v>
      </c>
      <c r="F447" s="283">
        <v>0</v>
      </c>
    </row>
    <row r="448" spans="1:6" s="30" customFormat="1" x14ac:dyDescent="0.2">
      <c r="A448" s="90">
        <v>412900</v>
      </c>
      <c r="B448" s="91" t="s">
        <v>78</v>
      </c>
      <c r="C448" s="58">
        <v>2000.0000000000005</v>
      </c>
      <c r="D448" s="58">
        <v>2000</v>
      </c>
      <c r="E448" s="58">
        <v>0</v>
      </c>
      <c r="F448" s="283">
        <f t="shared" si="119"/>
        <v>99.999999999999972</v>
      </c>
    </row>
    <row r="449" spans="1:6" s="30" customFormat="1" x14ac:dyDescent="0.2">
      <c r="A449" s="90">
        <v>412900</v>
      </c>
      <c r="B449" s="91" t="s">
        <v>822</v>
      </c>
      <c r="C449" s="58">
        <v>1000</v>
      </c>
      <c r="D449" s="58">
        <v>0</v>
      </c>
      <c r="E449" s="58">
        <v>0</v>
      </c>
      <c r="F449" s="283">
        <f t="shared" si="119"/>
        <v>0</v>
      </c>
    </row>
    <row r="450" spans="1:6" s="55" customFormat="1" ht="40.5" x14ac:dyDescent="0.2">
      <c r="A450" s="46">
        <v>418000</v>
      </c>
      <c r="B450" s="51" t="s">
        <v>198</v>
      </c>
      <c r="C450" s="45">
        <f t="shared" ref="C450:D450" si="122">C451</f>
        <v>800</v>
      </c>
      <c r="D450" s="45">
        <f t="shared" si="122"/>
        <v>800</v>
      </c>
      <c r="E450" s="45">
        <f t="shared" ref="E450" si="123">E451</f>
        <v>0</v>
      </c>
      <c r="F450" s="282">
        <f t="shared" si="119"/>
        <v>100</v>
      </c>
    </row>
    <row r="451" spans="1:6" s="30" customFormat="1" x14ac:dyDescent="0.2">
      <c r="A451" s="48">
        <v>418400</v>
      </c>
      <c r="B451" s="49" t="s">
        <v>200</v>
      </c>
      <c r="C451" s="58">
        <v>800</v>
      </c>
      <c r="D451" s="58">
        <v>800</v>
      </c>
      <c r="E451" s="58">
        <v>0</v>
      </c>
      <c r="F451" s="283">
        <f t="shared" si="119"/>
        <v>100</v>
      </c>
    </row>
    <row r="452" spans="1:6" s="30" customFormat="1" x14ac:dyDescent="0.2">
      <c r="A452" s="46">
        <v>510000</v>
      </c>
      <c r="B452" s="51" t="s">
        <v>244</v>
      </c>
      <c r="C452" s="45">
        <f>C453+0+0</f>
        <v>10000</v>
      </c>
      <c r="D452" s="45">
        <f>D453+0+0</f>
        <v>10000</v>
      </c>
      <c r="E452" s="45">
        <f>E453+0+0</f>
        <v>0</v>
      </c>
      <c r="F452" s="282">
        <f t="shared" si="119"/>
        <v>100</v>
      </c>
    </row>
    <row r="453" spans="1:6" s="30" customFormat="1" x14ac:dyDescent="0.2">
      <c r="A453" s="46">
        <v>511000</v>
      </c>
      <c r="B453" s="51" t="s">
        <v>245</v>
      </c>
      <c r="C453" s="45">
        <f t="shared" ref="C453:D453" si="124">SUM(C454:C454)</f>
        <v>10000</v>
      </c>
      <c r="D453" s="45">
        <f t="shared" si="124"/>
        <v>10000</v>
      </c>
      <c r="E453" s="45">
        <f t="shared" ref="E453" si="125">SUM(E454:E454)</f>
        <v>0</v>
      </c>
      <c r="F453" s="282">
        <f t="shared" si="119"/>
        <v>100</v>
      </c>
    </row>
    <row r="454" spans="1:6" s="30" customFormat="1" x14ac:dyDescent="0.2">
      <c r="A454" s="48">
        <v>511300</v>
      </c>
      <c r="B454" s="49" t="s">
        <v>248</v>
      </c>
      <c r="C454" s="58">
        <v>10000</v>
      </c>
      <c r="D454" s="58">
        <v>10000</v>
      </c>
      <c r="E454" s="58">
        <v>0</v>
      </c>
      <c r="F454" s="283">
        <f t="shared" si="119"/>
        <v>100</v>
      </c>
    </row>
    <row r="455" spans="1:6" s="30" customFormat="1" x14ac:dyDescent="0.2">
      <c r="A455" s="89"/>
      <c r="B455" s="83" t="s">
        <v>292</v>
      </c>
      <c r="C455" s="87">
        <f>C432+C452+0</f>
        <v>1012900</v>
      </c>
      <c r="D455" s="87">
        <f>D432+D452+0</f>
        <v>1065599.9999999998</v>
      </c>
      <c r="E455" s="87">
        <f>E432+E452+0</f>
        <v>0</v>
      </c>
      <c r="F455" s="34">
        <f t="shared" si="119"/>
        <v>105.20288281172867</v>
      </c>
    </row>
    <row r="456" spans="1:6" s="30" customFormat="1" x14ac:dyDescent="0.2">
      <c r="A456" s="66"/>
      <c r="B456" s="44"/>
      <c r="C456" s="50"/>
      <c r="D456" s="50"/>
      <c r="E456" s="50"/>
      <c r="F456" s="284"/>
    </row>
    <row r="457" spans="1:6" s="30" customFormat="1" x14ac:dyDescent="0.2">
      <c r="A457" s="43"/>
      <c r="B457" s="44"/>
      <c r="C457" s="50"/>
      <c r="D457" s="50"/>
      <c r="E457" s="50"/>
      <c r="F457" s="284"/>
    </row>
    <row r="458" spans="1:6" s="30" customFormat="1" x14ac:dyDescent="0.2">
      <c r="A458" s="48" t="s">
        <v>320</v>
      </c>
      <c r="B458" s="51"/>
      <c r="C458" s="50"/>
      <c r="D458" s="50"/>
      <c r="E458" s="50"/>
      <c r="F458" s="284"/>
    </row>
    <row r="459" spans="1:6" s="30" customFormat="1" x14ac:dyDescent="0.2">
      <c r="A459" s="48" t="s">
        <v>313</v>
      </c>
      <c r="B459" s="51"/>
      <c r="C459" s="50"/>
      <c r="D459" s="50"/>
      <c r="E459" s="50"/>
      <c r="F459" s="284"/>
    </row>
    <row r="460" spans="1:6" s="30" customFormat="1" x14ac:dyDescent="0.2">
      <c r="A460" s="48" t="s">
        <v>321</v>
      </c>
      <c r="B460" s="51"/>
      <c r="C460" s="50"/>
      <c r="D460" s="50"/>
      <c r="E460" s="50"/>
      <c r="F460" s="284"/>
    </row>
    <row r="461" spans="1:6" s="30" customFormat="1" x14ac:dyDescent="0.2">
      <c r="A461" s="48" t="s">
        <v>291</v>
      </c>
      <c r="B461" s="51"/>
      <c r="C461" s="50"/>
      <c r="D461" s="50"/>
      <c r="E461" s="50"/>
      <c r="F461" s="284"/>
    </row>
    <row r="462" spans="1:6" s="30" customFormat="1" x14ac:dyDescent="0.2">
      <c r="A462" s="48"/>
      <c r="B462" s="79"/>
      <c r="C462" s="67"/>
      <c r="D462" s="67"/>
      <c r="E462" s="67"/>
      <c r="F462" s="279"/>
    </row>
    <row r="463" spans="1:6" s="30" customFormat="1" x14ac:dyDescent="0.2">
      <c r="A463" s="46">
        <v>410000</v>
      </c>
      <c r="B463" s="47" t="s">
        <v>44</v>
      </c>
      <c r="C463" s="45">
        <f t="shared" ref="C463:D463" si="126">C464+C469</f>
        <v>1006900</v>
      </c>
      <c r="D463" s="45">
        <f t="shared" si="126"/>
        <v>1064899.9999999995</v>
      </c>
      <c r="E463" s="45">
        <f t="shared" ref="E463" si="127">E464+E469</f>
        <v>0</v>
      </c>
      <c r="F463" s="282">
        <f t="shared" ref="F463:F491" si="128">D463/C463*100</f>
        <v>105.76025424570459</v>
      </c>
    </row>
    <row r="464" spans="1:6" s="30" customFormat="1" x14ac:dyDescent="0.2">
      <c r="A464" s="46">
        <v>411000</v>
      </c>
      <c r="B464" s="47" t="s">
        <v>45</v>
      </c>
      <c r="C464" s="45">
        <f t="shared" ref="C464:D464" si="129">SUM(C465:C468)</f>
        <v>707900</v>
      </c>
      <c r="D464" s="45">
        <f t="shared" si="129"/>
        <v>756899.99999999965</v>
      </c>
      <c r="E464" s="45">
        <f t="shared" ref="E464" si="130">SUM(E465:E468)</f>
        <v>0</v>
      </c>
      <c r="F464" s="282">
        <f t="shared" si="128"/>
        <v>106.92188162169793</v>
      </c>
    </row>
    <row r="465" spans="1:6" s="30" customFormat="1" x14ac:dyDescent="0.2">
      <c r="A465" s="48">
        <v>411100</v>
      </c>
      <c r="B465" s="49" t="s">
        <v>46</v>
      </c>
      <c r="C465" s="58">
        <v>670000</v>
      </c>
      <c r="D465" s="58">
        <v>721999.99999999965</v>
      </c>
      <c r="E465" s="58">
        <v>0</v>
      </c>
      <c r="F465" s="283">
        <f t="shared" si="128"/>
        <v>107.7611940298507</v>
      </c>
    </row>
    <row r="466" spans="1:6" s="30" customFormat="1" x14ac:dyDescent="0.2">
      <c r="A466" s="48">
        <v>411200</v>
      </c>
      <c r="B466" s="49" t="s">
        <v>47</v>
      </c>
      <c r="C466" s="58">
        <v>15500</v>
      </c>
      <c r="D466" s="58">
        <v>15500</v>
      </c>
      <c r="E466" s="58">
        <v>0</v>
      </c>
      <c r="F466" s="283">
        <f t="shared" si="128"/>
        <v>100</v>
      </c>
    </row>
    <row r="467" spans="1:6" s="30" customFormat="1" ht="40.5" x14ac:dyDescent="0.2">
      <c r="A467" s="48">
        <v>411300</v>
      </c>
      <c r="B467" s="49" t="s">
        <v>48</v>
      </c>
      <c r="C467" s="58">
        <v>15200</v>
      </c>
      <c r="D467" s="58">
        <v>14000</v>
      </c>
      <c r="E467" s="58">
        <v>0</v>
      </c>
      <c r="F467" s="283">
        <f t="shared" si="128"/>
        <v>92.10526315789474</v>
      </c>
    </row>
    <row r="468" spans="1:6" s="30" customFormat="1" x14ac:dyDescent="0.2">
      <c r="A468" s="48">
        <v>411400</v>
      </c>
      <c r="B468" s="49" t="s">
        <v>49</v>
      </c>
      <c r="C468" s="58">
        <v>7200</v>
      </c>
      <c r="D468" s="58">
        <v>5400</v>
      </c>
      <c r="E468" s="58">
        <v>0</v>
      </c>
      <c r="F468" s="283">
        <f t="shared" si="128"/>
        <v>75</v>
      </c>
    </row>
    <row r="469" spans="1:6" s="30" customFormat="1" x14ac:dyDescent="0.2">
      <c r="A469" s="46">
        <v>412000</v>
      </c>
      <c r="B469" s="51" t="s">
        <v>50</v>
      </c>
      <c r="C469" s="45">
        <f t="shared" ref="C469:D469" si="131">SUM(C470:C482)</f>
        <v>299000</v>
      </c>
      <c r="D469" s="45">
        <f t="shared" si="131"/>
        <v>308000</v>
      </c>
      <c r="E469" s="45">
        <f t="shared" ref="E469" si="132">SUM(E470:E482)</f>
        <v>0</v>
      </c>
      <c r="F469" s="282">
        <f t="shared" si="128"/>
        <v>103.01003344481605</v>
      </c>
    </row>
    <row r="470" spans="1:6" s="30" customFormat="1" x14ac:dyDescent="0.2">
      <c r="A470" s="48">
        <v>412100</v>
      </c>
      <c r="B470" s="49" t="s">
        <v>51</v>
      </c>
      <c r="C470" s="58">
        <v>2600</v>
      </c>
      <c r="D470" s="58">
        <v>2600</v>
      </c>
      <c r="E470" s="58">
        <v>0</v>
      </c>
      <c r="F470" s="283">
        <f t="shared" si="128"/>
        <v>100</v>
      </c>
    </row>
    <row r="471" spans="1:6" s="30" customFormat="1" x14ac:dyDescent="0.2">
      <c r="A471" s="48">
        <v>412200</v>
      </c>
      <c r="B471" s="49" t="s">
        <v>52</v>
      </c>
      <c r="C471" s="58">
        <v>40000</v>
      </c>
      <c r="D471" s="58">
        <v>41000</v>
      </c>
      <c r="E471" s="58">
        <v>0</v>
      </c>
      <c r="F471" s="283">
        <f t="shared" si="128"/>
        <v>102.49999999999999</v>
      </c>
    </row>
    <row r="472" spans="1:6" s="30" customFormat="1" x14ac:dyDescent="0.2">
      <c r="A472" s="48">
        <v>412300</v>
      </c>
      <c r="B472" s="49" t="s">
        <v>53</v>
      </c>
      <c r="C472" s="58">
        <v>7000</v>
      </c>
      <c r="D472" s="58">
        <v>7000</v>
      </c>
      <c r="E472" s="58">
        <v>0</v>
      </c>
      <c r="F472" s="283">
        <f t="shared" si="128"/>
        <v>100</v>
      </c>
    </row>
    <row r="473" spans="1:6" s="30" customFormat="1" x14ac:dyDescent="0.2">
      <c r="A473" s="48">
        <v>412500</v>
      </c>
      <c r="B473" s="49" t="s">
        <v>57</v>
      </c>
      <c r="C473" s="58">
        <v>7000</v>
      </c>
      <c r="D473" s="58">
        <v>10000</v>
      </c>
      <c r="E473" s="58">
        <v>0</v>
      </c>
      <c r="F473" s="283">
        <f t="shared" si="128"/>
        <v>142.85714285714286</v>
      </c>
    </row>
    <row r="474" spans="1:6" s="30" customFormat="1" x14ac:dyDescent="0.2">
      <c r="A474" s="48">
        <v>412600</v>
      </c>
      <c r="B474" s="49" t="s">
        <v>58</v>
      </c>
      <c r="C474" s="58">
        <v>8500</v>
      </c>
      <c r="D474" s="58">
        <v>8500</v>
      </c>
      <c r="E474" s="58">
        <v>0</v>
      </c>
      <c r="F474" s="283">
        <f t="shared" si="128"/>
        <v>100</v>
      </c>
    </row>
    <row r="475" spans="1:6" s="30" customFormat="1" x14ac:dyDescent="0.2">
      <c r="A475" s="48">
        <v>412700</v>
      </c>
      <c r="B475" s="49" t="s">
        <v>60</v>
      </c>
      <c r="C475" s="58">
        <v>58000</v>
      </c>
      <c r="D475" s="58">
        <v>58000</v>
      </c>
      <c r="E475" s="58">
        <v>0</v>
      </c>
      <c r="F475" s="283">
        <f t="shared" si="128"/>
        <v>100</v>
      </c>
    </row>
    <row r="476" spans="1:6" s="30" customFormat="1" x14ac:dyDescent="0.2">
      <c r="A476" s="48">
        <v>412900</v>
      </c>
      <c r="B476" s="53" t="s">
        <v>74</v>
      </c>
      <c r="C476" s="58">
        <v>1000</v>
      </c>
      <c r="D476" s="58">
        <v>1000</v>
      </c>
      <c r="E476" s="58">
        <v>0</v>
      </c>
      <c r="F476" s="283">
        <f t="shared" si="128"/>
        <v>100</v>
      </c>
    </row>
    <row r="477" spans="1:6" s="30" customFormat="1" x14ac:dyDescent="0.2">
      <c r="A477" s="48">
        <v>412900</v>
      </c>
      <c r="B477" s="53" t="s">
        <v>75</v>
      </c>
      <c r="C477" s="58">
        <v>31500</v>
      </c>
      <c r="D477" s="58">
        <v>31499.999999999996</v>
      </c>
      <c r="E477" s="58">
        <v>0</v>
      </c>
      <c r="F477" s="283">
        <f t="shared" si="128"/>
        <v>99.999999999999986</v>
      </c>
    </row>
    <row r="478" spans="1:6" s="30" customFormat="1" x14ac:dyDescent="0.2">
      <c r="A478" s="48">
        <v>412900</v>
      </c>
      <c r="B478" s="49" t="s">
        <v>84</v>
      </c>
      <c r="C478" s="58">
        <v>140000</v>
      </c>
      <c r="D478" s="58">
        <v>145000</v>
      </c>
      <c r="E478" s="58">
        <v>0</v>
      </c>
      <c r="F478" s="283">
        <f t="shared" si="128"/>
        <v>103.57142857142858</v>
      </c>
    </row>
    <row r="479" spans="1:6" s="30" customFormat="1" x14ac:dyDescent="0.2">
      <c r="A479" s="48">
        <v>412900</v>
      </c>
      <c r="B479" s="53" t="s">
        <v>76</v>
      </c>
      <c r="C479" s="58">
        <v>1300</v>
      </c>
      <c r="D479" s="58">
        <v>1300</v>
      </c>
      <c r="E479" s="58">
        <v>0</v>
      </c>
      <c r="F479" s="283">
        <f t="shared" si="128"/>
        <v>100</v>
      </c>
    </row>
    <row r="480" spans="1:6" s="30" customFormat="1" x14ac:dyDescent="0.2">
      <c r="A480" s="48">
        <v>412900</v>
      </c>
      <c r="B480" s="53" t="s">
        <v>77</v>
      </c>
      <c r="C480" s="58">
        <v>600</v>
      </c>
      <c r="D480" s="58">
        <v>500</v>
      </c>
      <c r="E480" s="58">
        <v>0</v>
      </c>
      <c r="F480" s="283">
        <f t="shared" si="128"/>
        <v>83.333333333333343</v>
      </c>
    </row>
    <row r="481" spans="1:6" s="30" customFormat="1" x14ac:dyDescent="0.2">
      <c r="A481" s="48">
        <v>412900</v>
      </c>
      <c r="B481" s="53" t="s">
        <v>78</v>
      </c>
      <c r="C481" s="58">
        <v>1400</v>
      </c>
      <c r="D481" s="58">
        <v>1500</v>
      </c>
      <c r="E481" s="58">
        <v>0</v>
      </c>
      <c r="F481" s="283">
        <f t="shared" si="128"/>
        <v>107.14285714285714</v>
      </c>
    </row>
    <row r="482" spans="1:6" s="30" customFormat="1" x14ac:dyDescent="0.2">
      <c r="A482" s="48">
        <v>412900</v>
      </c>
      <c r="B482" s="49" t="s">
        <v>80</v>
      </c>
      <c r="C482" s="58">
        <v>100</v>
      </c>
      <c r="D482" s="58">
        <v>100</v>
      </c>
      <c r="E482" s="58">
        <v>0</v>
      </c>
      <c r="F482" s="283">
        <f t="shared" si="128"/>
        <v>100</v>
      </c>
    </row>
    <row r="483" spans="1:6" s="55" customFormat="1" x14ac:dyDescent="0.2">
      <c r="A483" s="46">
        <v>510000</v>
      </c>
      <c r="B483" s="51" t="s">
        <v>244</v>
      </c>
      <c r="C483" s="45">
        <f>C484+C486</f>
        <v>6200</v>
      </c>
      <c r="D483" s="45">
        <f>D484+D486</f>
        <v>6200</v>
      </c>
      <c r="E483" s="45">
        <f>E484+E486</f>
        <v>0</v>
      </c>
      <c r="F483" s="282">
        <f t="shared" si="128"/>
        <v>100</v>
      </c>
    </row>
    <row r="484" spans="1:6" s="55" customFormat="1" x14ac:dyDescent="0.2">
      <c r="A484" s="46">
        <v>511000</v>
      </c>
      <c r="B484" s="51" t="s">
        <v>245</v>
      </c>
      <c r="C484" s="45">
        <f>C485+0</f>
        <v>5000</v>
      </c>
      <c r="D484" s="45">
        <f>D485+0</f>
        <v>5000</v>
      </c>
      <c r="E484" s="45">
        <f>E485+0</f>
        <v>0</v>
      </c>
      <c r="F484" s="282">
        <f t="shared" si="128"/>
        <v>100</v>
      </c>
    </row>
    <row r="485" spans="1:6" s="30" customFormat="1" x14ac:dyDescent="0.2">
      <c r="A485" s="48">
        <v>511300</v>
      </c>
      <c r="B485" s="49" t="s">
        <v>248</v>
      </c>
      <c r="C485" s="58">
        <v>5000</v>
      </c>
      <c r="D485" s="58">
        <v>5000</v>
      </c>
      <c r="E485" s="58">
        <v>0</v>
      </c>
      <c r="F485" s="283">
        <f t="shared" si="128"/>
        <v>100</v>
      </c>
    </row>
    <row r="486" spans="1:6" s="55" customFormat="1" x14ac:dyDescent="0.2">
      <c r="A486" s="46">
        <v>516000</v>
      </c>
      <c r="B486" s="51" t="s">
        <v>256</v>
      </c>
      <c r="C486" s="45">
        <f t="shared" ref="C486:D486" si="133">C487</f>
        <v>1200</v>
      </c>
      <c r="D486" s="45">
        <f t="shared" si="133"/>
        <v>1200</v>
      </c>
      <c r="E486" s="45">
        <f t="shared" ref="E486" si="134">E487</f>
        <v>0</v>
      </c>
      <c r="F486" s="282">
        <f t="shared" si="128"/>
        <v>100</v>
      </c>
    </row>
    <row r="487" spans="1:6" s="30" customFormat="1" x14ac:dyDescent="0.2">
      <c r="A487" s="48">
        <v>516100</v>
      </c>
      <c r="B487" s="49" t="s">
        <v>256</v>
      </c>
      <c r="C487" s="58">
        <v>1200</v>
      </c>
      <c r="D487" s="58">
        <v>1200</v>
      </c>
      <c r="E487" s="58">
        <v>0</v>
      </c>
      <c r="F487" s="283">
        <f t="shared" si="128"/>
        <v>100</v>
      </c>
    </row>
    <row r="488" spans="1:6" s="55" customFormat="1" x14ac:dyDescent="0.2">
      <c r="A488" s="46">
        <v>630000</v>
      </c>
      <c r="B488" s="51" t="s">
        <v>275</v>
      </c>
      <c r="C488" s="45">
        <f>0+C489</f>
        <v>9200</v>
      </c>
      <c r="D488" s="45">
        <f>0+D489</f>
        <v>34700</v>
      </c>
      <c r="E488" s="45">
        <f>0+E489</f>
        <v>0</v>
      </c>
      <c r="F488" s="282"/>
    </row>
    <row r="489" spans="1:6" s="55" customFormat="1" x14ac:dyDescent="0.2">
      <c r="A489" s="46">
        <v>638000</v>
      </c>
      <c r="B489" s="51" t="s">
        <v>282</v>
      </c>
      <c r="C489" s="45">
        <f t="shared" ref="C489:D489" si="135">C490</f>
        <v>9200</v>
      </c>
      <c r="D489" s="45">
        <f t="shared" si="135"/>
        <v>34700</v>
      </c>
      <c r="E489" s="45">
        <f t="shared" ref="E489" si="136">E490</f>
        <v>0</v>
      </c>
      <c r="F489" s="282"/>
    </row>
    <row r="490" spans="1:6" s="30" customFormat="1" x14ac:dyDescent="0.2">
      <c r="A490" s="48">
        <v>638100</v>
      </c>
      <c r="B490" s="49" t="s">
        <v>283</v>
      </c>
      <c r="C490" s="58">
        <v>9200</v>
      </c>
      <c r="D490" s="58">
        <v>34700</v>
      </c>
      <c r="E490" s="58">
        <v>0</v>
      </c>
      <c r="F490" s="283"/>
    </row>
    <row r="491" spans="1:6" s="30" customFormat="1" x14ac:dyDescent="0.2">
      <c r="A491" s="89"/>
      <c r="B491" s="83" t="s">
        <v>292</v>
      </c>
      <c r="C491" s="87">
        <f>C463+C483+0+C488</f>
        <v>1022300</v>
      </c>
      <c r="D491" s="87">
        <f>D463+D483+0+D488</f>
        <v>1105799.9999999995</v>
      </c>
      <c r="E491" s="87">
        <f>E463+E483+0+E488</f>
        <v>0</v>
      </c>
      <c r="F491" s="34">
        <f t="shared" si="128"/>
        <v>108.1678567935048</v>
      </c>
    </row>
    <row r="492" spans="1:6" s="30" customFormat="1" x14ac:dyDescent="0.2">
      <c r="A492" s="66"/>
      <c r="B492" s="44"/>
      <c r="C492" s="67"/>
      <c r="D492" s="67"/>
      <c r="E492" s="67"/>
      <c r="F492" s="279"/>
    </row>
    <row r="493" spans="1:6" s="30" customFormat="1" x14ac:dyDescent="0.2">
      <c r="A493" s="43"/>
      <c r="B493" s="44"/>
      <c r="C493" s="50"/>
      <c r="D493" s="50"/>
      <c r="E493" s="50"/>
      <c r="F493" s="284"/>
    </row>
    <row r="494" spans="1:6" s="30" customFormat="1" x14ac:dyDescent="0.2">
      <c r="A494" s="48" t="s">
        <v>322</v>
      </c>
      <c r="B494" s="51"/>
      <c r="C494" s="50"/>
      <c r="D494" s="50"/>
      <c r="E494" s="50"/>
      <c r="F494" s="284"/>
    </row>
    <row r="495" spans="1:6" s="30" customFormat="1" x14ac:dyDescent="0.2">
      <c r="A495" s="48" t="s">
        <v>313</v>
      </c>
      <c r="B495" s="51"/>
      <c r="C495" s="50"/>
      <c r="D495" s="50"/>
      <c r="E495" s="50"/>
      <c r="F495" s="284"/>
    </row>
    <row r="496" spans="1:6" s="30" customFormat="1" x14ac:dyDescent="0.2">
      <c r="A496" s="48" t="s">
        <v>323</v>
      </c>
      <c r="B496" s="51"/>
      <c r="C496" s="50"/>
      <c r="D496" s="50"/>
      <c r="E496" s="50"/>
      <c r="F496" s="284"/>
    </row>
    <row r="497" spans="1:6" s="30" customFormat="1" x14ac:dyDescent="0.2">
      <c r="A497" s="48" t="s">
        <v>291</v>
      </c>
      <c r="B497" s="51"/>
      <c r="C497" s="50"/>
      <c r="D497" s="50"/>
      <c r="E497" s="50"/>
      <c r="F497" s="284"/>
    </row>
    <row r="498" spans="1:6" s="30" customFormat="1" x14ac:dyDescent="0.2">
      <c r="A498" s="48"/>
      <c r="B498" s="79"/>
      <c r="C498" s="67"/>
      <c r="D498" s="67"/>
      <c r="E498" s="67"/>
      <c r="F498" s="279"/>
    </row>
    <row r="499" spans="1:6" s="30" customFormat="1" x14ac:dyDescent="0.2">
      <c r="A499" s="46">
        <v>410000</v>
      </c>
      <c r="B499" s="47" t="s">
        <v>44</v>
      </c>
      <c r="C499" s="45">
        <f t="shared" ref="C499:D499" si="137">C500+C505</f>
        <v>413100</v>
      </c>
      <c r="D499" s="45">
        <f t="shared" si="137"/>
        <v>433699.99999999965</v>
      </c>
      <c r="E499" s="45">
        <f t="shared" ref="E499" si="138">E500+E505</f>
        <v>0</v>
      </c>
      <c r="F499" s="282">
        <f t="shared" ref="F499:F514" si="139">D499/C499*100</f>
        <v>104.98668603243759</v>
      </c>
    </row>
    <row r="500" spans="1:6" s="30" customFormat="1" x14ac:dyDescent="0.2">
      <c r="A500" s="46">
        <v>411000</v>
      </c>
      <c r="B500" s="47" t="s">
        <v>45</v>
      </c>
      <c r="C500" s="45">
        <f t="shared" ref="C500:D500" si="140">SUM(C501:C504)</f>
        <v>377200</v>
      </c>
      <c r="D500" s="45">
        <f t="shared" si="140"/>
        <v>397199.99999999965</v>
      </c>
      <c r="E500" s="45">
        <f t="shared" ref="E500" si="141">SUM(E501:E504)</f>
        <v>0</v>
      </c>
      <c r="F500" s="282">
        <f t="shared" si="139"/>
        <v>105.30222693531275</v>
      </c>
    </row>
    <row r="501" spans="1:6" s="30" customFormat="1" x14ac:dyDescent="0.2">
      <c r="A501" s="48">
        <v>411100</v>
      </c>
      <c r="B501" s="49" t="s">
        <v>46</v>
      </c>
      <c r="C501" s="58">
        <v>352000</v>
      </c>
      <c r="D501" s="58">
        <v>371999.99999999965</v>
      </c>
      <c r="E501" s="58">
        <v>0</v>
      </c>
      <c r="F501" s="283">
        <f t="shared" si="139"/>
        <v>105.68181818181807</v>
      </c>
    </row>
    <row r="502" spans="1:6" s="30" customFormat="1" x14ac:dyDescent="0.2">
      <c r="A502" s="48">
        <v>411200</v>
      </c>
      <c r="B502" s="49" t="s">
        <v>47</v>
      </c>
      <c r="C502" s="58">
        <v>7600</v>
      </c>
      <c r="D502" s="58">
        <v>7600</v>
      </c>
      <c r="E502" s="58">
        <v>0</v>
      </c>
      <c r="F502" s="283">
        <f t="shared" si="139"/>
        <v>100</v>
      </c>
    </row>
    <row r="503" spans="1:6" s="30" customFormat="1" ht="40.5" x14ac:dyDescent="0.2">
      <c r="A503" s="48">
        <v>411300</v>
      </c>
      <c r="B503" s="49" t="s">
        <v>48</v>
      </c>
      <c r="C503" s="58">
        <v>5000</v>
      </c>
      <c r="D503" s="58">
        <v>5000</v>
      </c>
      <c r="E503" s="58">
        <v>0</v>
      </c>
      <c r="F503" s="283">
        <f t="shared" si="139"/>
        <v>100</v>
      </c>
    </row>
    <row r="504" spans="1:6" s="30" customFormat="1" x14ac:dyDescent="0.2">
      <c r="A504" s="48">
        <v>411400</v>
      </c>
      <c r="B504" s="49" t="s">
        <v>49</v>
      </c>
      <c r="C504" s="58">
        <v>12600</v>
      </c>
      <c r="D504" s="58">
        <v>12600</v>
      </c>
      <c r="E504" s="58">
        <v>0</v>
      </c>
      <c r="F504" s="283">
        <f t="shared" si="139"/>
        <v>100</v>
      </c>
    </row>
    <row r="505" spans="1:6" s="30" customFormat="1" x14ac:dyDescent="0.2">
      <c r="A505" s="46">
        <v>412000</v>
      </c>
      <c r="B505" s="51" t="s">
        <v>50</v>
      </c>
      <c r="C505" s="45">
        <f>SUM(C506:C510)</f>
        <v>35900</v>
      </c>
      <c r="D505" s="45">
        <f>SUM(D506:D510)</f>
        <v>36500</v>
      </c>
      <c r="E505" s="45">
        <f>SUM(E506:E510)</f>
        <v>0</v>
      </c>
      <c r="F505" s="282">
        <f t="shared" si="139"/>
        <v>101.67130919220055</v>
      </c>
    </row>
    <row r="506" spans="1:6" s="30" customFormat="1" x14ac:dyDescent="0.2">
      <c r="A506" s="48">
        <v>412200</v>
      </c>
      <c r="B506" s="49" t="s">
        <v>52</v>
      </c>
      <c r="C506" s="58">
        <v>13500</v>
      </c>
      <c r="D506" s="58">
        <v>14500</v>
      </c>
      <c r="E506" s="58">
        <v>0</v>
      </c>
      <c r="F506" s="283">
        <f t="shared" si="139"/>
        <v>107.40740740740742</v>
      </c>
    </row>
    <row r="507" spans="1:6" s="30" customFormat="1" x14ac:dyDescent="0.2">
      <c r="A507" s="48">
        <v>412300</v>
      </c>
      <c r="B507" s="49" t="s">
        <v>53</v>
      </c>
      <c r="C507" s="58">
        <v>3500</v>
      </c>
      <c r="D507" s="58">
        <v>3500</v>
      </c>
      <c r="E507" s="58">
        <v>0</v>
      </c>
      <c r="F507" s="283">
        <f t="shared" si="139"/>
        <v>100</v>
      </c>
    </row>
    <row r="508" spans="1:6" s="30" customFormat="1" x14ac:dyDescent="0.2">
      <c r="A508" s="48">
        <v>412700</v>
      </c>
      <c r="B508" s="49" t="s">
        <v>60</v>
      </c>
      <c r="C508" s="58">
        <v>2800</v>
      </c>
      <c r="D508" s="58">
        <v>2800</v>
      </c>
      <c r="E508" s="58">
        <v>0</v>
      </c>
      <c r="F508" s="283">
        <f t="shared" si="139"/>
        <v>100</v>
      </c>
    </row>
    <row r="509" spans="1:6" s="30" customFormat="1" x14ac:dyDescent="0.2">
      <c r="A509" s="48">
        <v>412900</v>
      </c>
      <c r="B509" s="53" t="s">
        <v>75</v>
      </c>
      <c r="C509" s="58">
        <v>16100</v>
      </c>
      <c r="D509" s="58">
        <v>14900</v>
      </c>
      <c r="E509" s="58">
        <v>0</v>
      </c>
      <c r="F509" s="283">
        <f t="shared" si="139"/>
        <v>92.546583850931668</v>
      </c>
    </row>
    <row r="510" spans="1:6" s="30" customFormat="1" x14ac:dyDescent="0.2">
      <c r="A510" s="48">
        <v>412900</v>
      </c>
      <c r="B510" s="53" t="s">
        <v>78</v>
      </c>
      <c r="C510" s="58">
        <v>0</v>
      </c>
      <c r="D510" s="58">
        <v>800</v>
      </c>
      <c r="E510" s="58">
        <v>0</v>
      </c>
      <c r="F510" s="283">
        <v>0</v>
      </c>
    </row>
    <row r="511" spans="1:6" s="55" customFormat="1" x14ac:dyDescent="0.2">
      <c r="A511" s="46">
        <v>630000</v>
      </c>
      <c r="B511" s="51" t="s">
        <v>275</v>
      </c>
      <c r="C511" s="45">
        <f>C512+0</f>
        <v>0</v>
      </c>
      <c r="D511" s="45">
        <f>D512+0</f>
        <v>500</v>
      </c>
      <c r="E511" s="45">
        <f>E512+0</f>
        <v>0</v>
      </c>
      <c r="F511" s="282">
        <v>0</v>
      </c>
    </row>
    <row r="512" spans="1:6" s="55" customFormat="1" x14ac:dyDescent="0.2">
      <c r="A512" s="46">
        <v>638000</v>
      </c>
      <c r="B512" s="51" t="s">
        <v>282</v>
      </c>
      <c r="C512" s="45">
        <f t="shared" ref="C512:D512" si="142">C513</f>
        <v>0</v>
      </c>
      <c r="D512" s="45">
        <f t="shared" si="142"/>
        <v>500</v>
      </c>
      <c r="E512" s="45">
        <f t="shared" ref="E512" si="143">E513</f>
        <v>0</v>
      </c>
      <c r="F512" s="282">
        <v>0</v>
      </c>
    </row>
    <row r="513" spans="1:6" s="30" customFormat="1" x14ac:dyDescent="0.2">
      <c r="A513" s="48">
        <v>638100</v>
      </c>
      <c r="B513" s="49" t="s">
        <v>283</v>
      </c>
      <c r="C513" s="58">
        <v>0</v>
      </c>
      <c r="D513" s="58">
        <v>500</v>
      </c>
      <c r="E513" s="58">
        <v>0</v>
      </c>
      <c r="F513" s="283">
        <v>0</v>
      </c>
    </row>
    <row r="514" spans="1:6" s="30" customFormat="1" x14ac:dyDescent="0.2">
      <c r="A514" s="89"/>
      <c r="B514" s="83" t="s">
        <v>292</v>
      </c>
      <c r="C514" s="87">
        <f>C499+0+C511</f>
        <v>413100</v>
      </c>
      <c r="D514" s="87">
        <f>D499+0+D511</f>
        <v>434199.99999999965</v>
      </c>
      <c r="E514" s="87">
        <f>E499+0+E511</f>
        <v>0</v>
      </c>
      <c r="F514" s="34">
        <f t="shared" si="139"/>
        <v>105.10772210118606</v>
      </c>
    </row>
    <row r="515" spans="1:6" s="30" customFormat="1" x14ac:dyDescent="0.2">
      <c r="A515" s="66"/>
      <c r="B515" s="44"/>
      <c r="C515" s="67"/>
      <c r="D515" s="67"/>
      <c r="E515" s="67"/>
      <c r="F515" s="279"/>
    </row>
    <row r="516" spans="1:6" s="30" customFormat="1" x14ac:dyDescent="0.2">
      <c r="A516" s="43"/>
      <c r="B516" s="44"/>
      <c r="C516" s="50"/>
      <c r="D516" s="50"/>
      <c r="E516" s="50"/>
      <c r="F516" s="284"/>
    </row>
    <row r="517" spans="1:6" s="30" customFormat="1" x14ac:dyDescent="0.2">
      <c r="A517" s="48" t="s">
        <v>874</v>
      </c>
      <c r="B517" s="51"/>
      <c r="C517" s="50"/>
      <c r="D517" s="50"/>
      <c r="E517" s="50"/>
      <c r="F517" s="284"/>
    </row>
    <row r="518" spans="1:6" s="30" customFormat="1" x14ac:dyDescent="0.2">
      <c r="A518" s="48" t="s">
        <v>313</v>
      </c>
      <c r="B518" s="51"/>
      <c r="C518" s="50"/>
      <c r="D518" s="50"/>
      <c r="E518" s="50"/>
      <c r="F518" s="284"/>
    </row>
    <row r="519" spans="1:6" s="30" customFormat="1" x14ac:dyDescent="0.2">
      <c r="A519" s="48" t="s">
        <v>324</v>
      </c>
      <c r="B519" s="51"/>
      <c r="C519" s="50"/>
      <c r="D519" s="50"/>
      <c r="E519" s="50"/>
      <c r="F519" s="284"/>
    </row>
    <row r="520" spans="1:6" s="30" customFormat="1" x14ac:dyDescent="0.2">
      <c r="A520" s="48" t="s">
        <v>291</v>
      </c>
      <c r="B520" s="51"/>
      <c r="C520" s="50"/>
      <c r="D520" s="50"/>
      <c r="E520" s="50"/>
      <c r="F520" s="284"/>
    </row>
    <row r="521" spans="1:6" s="30" customFormat="1" x14ac:dyDescent="0.2">
      <c r="A521" s="48"/>
      <c r="B521" s="79"/>
      <c r="C521" s="67"/>
      <c r="D521" s="67"/>
      <c r="E521" s="67"/>
      <c r="F521" s="279"/>
    </row>
    <row r="522" spans="1:6" s="30" customFormat="1" x14ac:dyDescent="0.2">
      <c r="A522" s="46">
        <v>410000</v>
      </c>
      <c r="B522" s="47" t="s">
        <v>44</v>
      </c>
      <c r="C522" s="45">
        <f>C523+C528+0</f>
        <v>613600</v>
      </c>
      <c r="D522" s="45">
        <f>D523+D528+0</f>
        <v>708200</v>
      </c>
      <c r="E522" s="45">
        <f>E523+E528+0</f>
        <v>0</v>
      </c>
      <c r="F522" s="282">
        <f t="shared" ref="F522:F544" si="144">D522/C522*100</f>
        <v>115.41720990873534</v>
      </c>
    </row>
    <row r="523" spans="1:6" s="30" customFormat="1" x14ac:dyDescent="0.2">
      <c r="A523" s="46">
        <v>411000</v>
      </c>
      <c r="B523" s="47" t="s">
        <v>45</v>
      </c>
      <c r="C523" s="45">
        <f t="shared" ref="C523:D523" si="145">SUM(C524:C527)</f>
        <v>554000</v>
      </c>
      <c r="D523" s="45">
        <f t="shared" si="145"/>
        <v>633800</v>
      </c>
      <c r="E523" s="45">
        <f t="shared" ref="E523" si="146">SUM(E524:E527)</f>
        <v>0</v>
      </c>
      <c r="F523" s="282">
        <f t="shared" si="144"/>
        <v>114.4043321299639</v>
      </c>
    </row>
    <row r="524" spans="1:6" s="30" customFormat="1" x14ac:dyDescent="0.2">
      <c r="A524" s="48">
        <v>411100</v>
      </c>
      <c r="B524" s="49" t="s">
        <v>46</v>
      </c>
      <c r="C524" s="58">
        <v>520000</v>
      </c>
      <c r="D524" s="58">
        <v>590700</v>
      </c>
      <c r="E524" s="58">
        <v>0</v>
      </c>
      <c r="F524" s="283">
        <f t="shared" si="144"/>
        <v>113.59615384615384</v>
      </c>
    </row>
    <row r="525" spans="1:6" s="30" customFormat="1" x14ac:dyDescent="0.2">
      <c r="A525" s="48">
        <v>411200</v>
      </c>
      <c r="B525" s="49" t="s">
        <v>47</v>
      </c>
      <c r="C525" s="58">
        <v>16000</v>
      </c>
      <c r="D525" s="58">
        <v>16000</v>
      </c>
      <c r="E525" s="58">
        <v>0</v>
      </c>
      <c r="F525" s="283">
        <f t="shared" si="144"/>
        <v>100</v>
      </c>
    </row>
    <row r="526" spans="1:6" s="30" customFormat="1" ht="40.5" x14ac:dyDescent="0.2">
      <c r="A526" s="48">
        <v>411300</v>
      </c>
      <c r="B526" s="49" t="s">
        <v>48</v>
      </c>
      <c r="C526" s="58">
        <v>10000</v>
      </c>
      <c r="D526" s="58">
        <v>19100</v>
      </c>
      <c r="E526" s="58">
        <v>0</v>
      </c>
      <c r="F526" s="283">
        <f t="shared" si="144"/>
        <v>191</v>
      </c>
    </row>
    <row r="527" spans="1:6" s="30" customFormat="1" x14ac:dyDescent="0.2">
      <c r="A527" s="48">
        <v>411400</v>
      </c>
      <c r="B527" s="49" t="s">
        <v>49</v>
      </c>
      <c r="C527" s="58">
        <v>8000</v>
      </c>
      <c r="D527" s="58">
        <v>8000</v>
      </c>
      <c r="E527" s="58">
        <v>0</v>
      </c>
      <c r="F527" s="283">
        <f t="shared" si="144"/>
        <v>100</v>
      </c>
    </row>
    <row r="528" spans="1:6" s="30" customFormat="1" x14ac:dyDescent="0.2">
      <c r="A528" s="46">
        <v>412000</v>
      </c>
      <c r="B528" s="51" t="s">
        <v>50</v>
      </c>
      <c r="C528" s="45">
        <f>SUM(C529:C538)</f>
        <v>59600</v>
      </c>
      <c r="D528" s="45">
        <f>SUM(D529:D538)</f>
        <v>74400</v>
      </c>
      <c r="E528" s="45">
        <f>SUM(E529:E538)</f>
        <v>0</v>
      </c>
      <c r="F528" s="282">
        <f t="shared" si="144"/>
        <v>124.83221476510067</v>
      </c>
    </row>
    <row r="529" spans="1:6" s="30" customFormat="1" x14ac:dyDescent="0.2">
      <c r="A529" s="48">
        <v>412200</v>
      </c>
      <c r="B529" s="49" t="s">
        <v>52</v>
      </c>
      <c r="C529" s="58">
        <v>5700</v>
      </c>
      <c r="D529" s="58">
        <v>5700</v>
      </c>
      <c r="E529" s="58">
        <v>0</v>
      </c>
      <c r="F529" s="283">
        <f t="shared" si="144"/>
        <v>100</v>
      </c>
    </row>
    <row r="530" spans="1:6" s="30" customFormat="1" x14ac:dyDescent="0.2">
      <c r="A530" s="48">
        <v>412300</v>
      </c>
      <c r="B530" s="49" t="s">
        <v>53</v>
      </c>
      <c r="C530" s="58">
        <v>5000</v>
      </c>
      <c r="D530" s="58">
        <v>6200.0000000000036</v>
      </c>
      <c r="E530" s="58">
        <v>0</v>
      </c>
      <c r="F530" s="283">
        <f t="shared" si="144"/>
        <v>124.00000000000007</v>
      </c>
    </row>
    <row r="531" spans="1:6" s="30" customFormat="1" x14ac:dyDescent="0.2">
      <c r="A531" s="48">
        <v>412500</v>
      </c>
      <c r="B531" s="49" t="s">
        <v>57</v>
      </c>
      <c r="C531" s="58">
        <v>8000</v>
      </c>
      <c r="D531" s="58">
        <v>14499.999999999998</v>
      </c>
      <c r="E531" s="58">
        <v>0</v>
      </c>
      <c r="F531" s="283">
        <f t="shared" si="144"/>
        <v>181.24999999999997</v>
      </c>
    </row>
    <row r="532" spans="1:6" s="30" customFormat="1" x14ac:dyDescent="0.2">
      <c r="A532" s="48">
        <v>412600</v>
      </c>
      <c r="B532" s="49" t="s">
        <v>58</v>
      </c>
      <c r="C532" s="58">
        <v>13200.000000000002</v>
      </c>
      <c r="D532" s="58">
        <v>11300</v>
      </c>
      <c r="E532" s="58">
        <v>0</v>
      </c>
      <c r="F532" s="283">
        <f t="shared" si="144"/>
        <v>85.606060606060595</v>
      </c>
    </row>
    <row r="533" spans="1:6" s="30" customFormat="1" x14ac:dyDescent="0.2">
      <c r="A533" s="48">
        <v>412700</v>
      </c>
      <c r="B533" s="49" t="s">
        <v>60</v>
      </c>
      <c r="C533" s="58">
        <v>11000</v>
      </c>
      <c r="D533" s="58">
        <v>13000</v>
      </c>
      <c r="E533" s="58">
        <v>0</v>
      </c>
      <c r="F533" s="283">
        <f t="shared" si="144"/>
        <v>118.18181818181819</v>
      </c>
    </row>
    <row r="534" spans="1:6" s="30" customFormat="1" x14ac:dyDescent="0.2">
      <c r="A534" s="48">
        <v>412900</v>
      </c>
      <c r="B534" s="53" t="s">
        <v>74</v>
      </c>
      <c r="C534" s="58">
        <v>200</v>
      </c>
      <c r="D534" s="58">
        <v>200</v>
      </c>
      <c r="E534" s="58">
        <v>0</v>
      </c>
      <c r="F534" s="283">
        <f t="shared" si="144"/>
        <v>100</v>
      </c>
    </row>
    <row r="535" spans="1:6" s="30" customFormat="1" x14ac:dyDescent="0.2">
      <c r="A535" s="48">
        <v>412900</v>
      </c>
      <c r="B535" s="53" t="s">
        <v>75</v>
      </c>
      <c r="C535" s="58">
        <v>14000</v>
      </c>
      <c r="D535" s="58">
        <v>20999.999999999996</v>
      </c>
      <c r="E535" s="58">
        <v>0</v>
      </c>
      <c r="F535" s="283">
        <f t="shared" si="144"/>
        <v>149.99999999999997</v>
      </c>
    </row>
    <row r="536" spans="1:6" s="30" customFormat="1" x14ac:dyDescent="0.2">
      <c r="A536" s="48">
        <v>412900</v>
      </c>
      <c r="B536" s="53" t="s">
        <v>76</v>
      </c>
      <c r="C536" s="58">
        <v>900</v>
      </c>
      <c r="D536" s="58">
        <v>900</v>
      </c>
      <c r="E536" s="58">
        <v>0</v>
      </c>
      <c r="F536" s="283">
        <f t="shared" si="144"/>
        <v>100</v>
      </c>
    </row>
    <row r="537" spans="1:6" s="30" customFormat="1" x14ac:dyDescent="0.2">
      <c r="A537" s="48">
        <v>412900</v>
      </c>
      <c r="B537" s="53" t="s">
        <v>77</v>
      </c>
      <c r="C537" s="58">
        <v>500</v>
      </c>
      <c r="D537" s="58">
        <v>500</v>
      </c>
      <c r="E537" s="58">
        <v>0</v>
      </c>
      <c r="F537" s="283">
        <f t="shared" si="144"/>
        <v>100</v>
      </c>
    </row>
    <row r="538" spans="1:6" s="30" customFormat="1" x14ac:dyDescent="0.2">
      <c r="A538" s="48">
        <v>412900</v>
      </c>
      <c r="B538" s="53" t="s">
        <v>78</v>
      </c>
      <c r="C538" s="58">
        <v>1100</v>
      </c>
      <c r="D538" s="58">
        <v>1100</v>
      </c>
      <c r="E538" s="58">
        <v>0</v>
      </c>
      <c r="F538" s="283">
        <f t="shared" si="144"/>
        <v>100</v>
      </c>
    </row>
    <row r="539" spans="1:6" s="30" customFormat="1" x14ac:dyDescent="0.2">
      <c r="A539" s="46">
        <v>510000</v>
      </c>
      <c r="B539" s="51" t="s">
        <v>244</v>
      </c>
      <c r="C539" s="45">
        <f t="shared" ref="C539:D539" si="147">C540+C542</f>
        <v>4500</v>
      </c>
      <c r="D539" s="45">
        <f t="shared" si="147"/>
        <v>6000</v>
      </c>
      <c r="E539" s="45">
        <f t="shared" ref="E539" si="148">E540+E542</f>
        <v>0</v>
      </c>
      <c r="F539" s="282">
        <f t="shared" si="144"/>
        <v>133.33333333333331</v>
      </c>
    </row>
    <row r="540" spans="1:6" s="30" customFormat="1" x14ac:dyDescent="0.2">
      <c r="A540" s="46">
        <v>511000</v>
      </c>
      <c r="B540" s="51" t="s">
        <v>245</v>
      </c>
      <c r="C540" s="45">
        <f t="shared" ref="C540:D540" si="149">SUM(C541:C541)</f>
        <v>3000</v>
      </c>
      <c r="D540" s="45">
        <f t="shared" si="149"/>
        <v>5000</v>
      </c>
      <c r="E540" s="45">
        <f t="shared" ref="E540" si="150">SUM(E541:E541)</f>
        <v>0</v>
      </c>
      <c r="F540" s="282">
        <f t="shared" si="144"/>
        <v>166.66666666666669</v>
      </c>
    </row>
    <row r="541" spans="1:6" s="30" customFormat="1" x14ac:dyDescent="0.2">
      <c r="A541" s="48">
        <v>511300</v>
      </c>
      <c r="B541" s="49" t="s">
        <v>248</v>
      </c>
      <c r="C541" s="58">
        <v>3000</v>
      </c>
      <c r="D541" s="58">
        <v>5000</v>
      </c>
      <c r="E541" s="58">
        <v>0</v>
      </c>
      <c r="F541" s="283">
        <f t="shared" si="144"/>
        <v>166.66666666666669</v>
      </c>
    </row>
    <row r="542" spans="1:6" s="30" customFormat="1" x14ac:dyDescent="0.2">
      <c r="A542" s="46">
        <v>516000</v>
      </c>
      <c r="B542" s="51" t="s">
        <v>256</v>
      </c>
      <c r="C542" s="45">
        <f t="shared" ref="C542:D542" si="151">C543</f>
        <v>1500</v>
      </c>
      <c r="D542" s="45">
        <f t="shared" si="151"/>
        <v>1000</v>
      </c>
      <c r="E542" s="45">
        <f t="shared" ref="E542" si="152">E543</f>
        <v>0</v>
      </c>
      <c r="F542" s="282">
        <f t="shared" si="144"/>
        <v>66.666666666666657</v>
      </c>
    </row>
    <row r="543" spans="1:6" s="30" customFormat="1" x14ac:dyDescent="0.2">
      <c r="A543" s="48">
        <v>516100</v>
      </c>
      <c r="B543" s="49" t="s">
        <v>256</v>
      </c>
      <c r="C543" s="58">
        <v>1500</v>
      </c>
      <c r="D543" s="58">
        <v>1000</v>
      </c>
      <c r="E543" s="58">
        <v>0</v>
      </c>
      <c r="F543" s="283">
        <f t="shared" si="144"/>
        <v>66.666666666666657</v>
      </c>
    </row>
    <row r="544" spans="1:6" s="30" customFormat="1" x14ac:dyDescent="0.2">
      <c r="A544" s="89"/>
      <c r="B544" s="83" t="s">
        <v>292</v>
      </c>
      <c r="C544" s="87">
        <f>C522+C539+0+0</f>
        <v>618100</v>
      </c>
      <c r="D544" s="87">
        <f>D522+D539+0+0</f>
        <v>714200</v>
      </c>
      <c r="E544" s="87">
        <f>E522+E539+0+0</f>
        <v>0</v>
      </c>
      <c r="F544" s="34">
        <f t="shared" si="144"/>
        <v>115.54764601197218</v>
      </c>
    </row>
    <row r="545" spans="1:6" s="30" customFormat="1" x14ac:dyDescent="0.2">
      <c r="A545" s="66"/>
      <c r="B545" s="44"/>
      <c r="C545" s="67"/>
      <c r="D545" s="67"/>
      <c r="E545" s="67"/>
      <c r="F545" s="279"/>
    </row>
    <row r="546" spans="1:6" s="30" customFormat="1" x14ac:dyDescent="0.2">
      <c r="A546" s="43"/>
      <c r="B546" s="44"/>
      <c r="C546" s="50"/>
      <c r="D546" s="50"/>
      <c r="E546" s="50"/>
      <c r="F546" s="284"/>
    </row>
    <row r="547" spans="1:6" s="30" customFormat="1" x14ac:dyDescent="0.2">
      <c r="A547" s="48" t="s">
        <v>325</v>
      </c>
      <c r="B547" s="51"/>
      <c r="C547" s="50"/>
      <c r="D547" s="50"/>
      <c r="E547" s="50"/>
      <c r="F547" s="284"/>
    </row>
    <row r="548" spans="1:6" s="30" customFormat="1" x14ac:dyDescent="0.2">
      <c r="A548" s="48" t="s">
        <v>313</v>
      </c>
      <c r="B548" s="51"/>
      <c r="C548" s="50"/>
      <c r="D548" s="50"/>
      <c r="E548" s="50"/>
      <c r="F548" s="284"/>
    </row>
    <row r="549" spans="1:6" s="30" customFormat="1" x14ac:dyDescent="0.2">
      <c r="A549" s="48" t="s">
        <v>326</v>
      </c>
      <c r="B549" s="51"/>
      <c r="C549" s="50"/>
      <c r="D549" s="50"/>
      <c r="E549" s="50"/>
      <c r="F549" s="284"/>
    </row>
    <row r="550" spans="1:6" s="30" customFormat="1" x14ac:dyDescent="0.2">
      <c r="A550" s="48" t="s">
        <v>291</v>
      </c>
      <c r="B550" s="51"/>
      <c r="C550" s="50"/>
      <c r="D550" s="50"/>
      <c r="E550" s="50"/>
      <c r="F550" s="284"/>
    </row>
    <row r="551" spans="1:6" s="30" customFormat="1" x14ac:dyDescent="0.2">
      <c r="A551" s="48"/>
      <c r="B551" s="79"/>
      <c r="C551" s="67"/>
      <c r="D551" s="67"/>
      <c r="E551" s="67"/>
      <c r="F551" s="279"/>
    </row>
    <row r="552" spans="1:6" s="30" customFormat="1" x14ac:dyDescent="0.2">
      <c r="A552" s="46">
        <v>410000</v>
      </c>
      <c r="B552" s="47" t="s">
        <v>44</v>
      </c>
      <c r="C552" s="45">
        <f>C553+C557+C567</f>
        <v>181600</v>
      </c>
      <c r="D552" s="45">
        <f>D553+D557+D567</f>
        <v>185900</v>
      </c>
      <c r="E552" s="45">
        <f>E553+E557+E567</f>
        <v>0</v>
      </c>
      <c r="F552" s="282">
        <f t="shared" ref="F552:F574" si="153">D552/C552*100</f>
        <v>102.36784140969164</v>
      </c>
    </row>
    <row r="553" spans="1:6" s="30" customFormat="1" x14ac:dyDescent="0.2">
      <c r="A553" s="46">
        <v>411000</v>
      </c>
      <c r="B553" s="47" t="s">
        <v>45</v>
      </c>
      <c r="C553" s="45">
        <f t="shared" ref="C553:D553" si="154">SUM(C554:C556)</f>
        <v>97700</v>
      </c>
      <c r="D553" s="45">
        <f t="shared" si="154"/>
        <v>100000</v>
      </c>
      <c r="E553" s="45">
        <f t="shared" ref="E553" si="155">SUM(E554:E556)</f>
        <v>0</v>
      </c>
      <c r="F553" s="282">
        <f t="shared" si="153"/>
        <v>102.35414534288638</v>
      </c>
    </row>
    <row r="554" spans="1:6" s="30" customFormat="1" x14ac:dyDescent="0.2">
      <c r="A554" s="48">
        <v>411100</v>
      </c>
      <c r="B554" s="49" t="s">
        <v>46</v>
      </c>
      <c r="C554" s="58">
        <v>81700</v>
      </c>
      <c r="D554" s="58">
        <v>84000</v>
      </c>
      <c r="E554" s="58">
        <v>0</v>
      </c>
      <c r="F554" s="283">
        <f t="shared" si="153"/>
        <v>102.81517747858018</v>
      </c>
    </row>
    <row r="555" spans="1:6" s="30" customFormat="1" x14ac:dyDescent="0.2">
      <c r="A555" s="48">
        <v>411200</v>
      </c>
      <c r="B555" s="49" t="s">
        <v>47</v>
      </c>
      <c r="C555" s="58">
        <v>11500</v>
      </c>
      <c r="D555" s="58">
        <v>11500</v>
      </c>
      <c r="E555" s="58">
        <v>0</v>
      </c>
      <c r="F555" s="283">
        <f t="shared" si="153"/>
        <v>100</v>
      </c>
    </row>
    <row r="556" spans="1:6" s="30" customFormat="1" x14ac:dyDescent="0.2">
      <c r="A556" s="48">
        <v>411400</v>
      </c>
      <c r="B556" s="49" t="s">
        <v>49</v>
      </c>
      <c r="C556" s="58">
        <v>4500</v>
      </c>
      <c r="D556" s="58">
        <v>4500</v>
      </c>
      <c r="E556" s="58">
        <v>0</v>
      </c>
      <c r="F556" s="283">
        <f t="shared" si="153"/>
        <v>100</v>
      </c>
    </row>
    <row r="557" spans="1:6" s="30" customFormat="1" x14ac:dyDescent="0.2">
      <c r="A557" s="46">
        <v>412000</v>
      </c>
      <c r="B557" s="51" t="s">
        <v>50</v>
      </c>
      <c r="C557" s="45">
        <f>SUM(C558:C566)</f>
        <v>43900</v>
      </c>
      <c r="D557" s="45">
        <f>SUM(D558:D566)</f>
        <v>45900</v>
      </c>
      <c r="E557" s="45">
        <f>SUM(E558:E566)</f>
        <v>0</v>
      </c>
      <c r="F557" s="282">
        <f t="shared" si="153"/>
        <v>104.55580865603645</v>
      </c>
    </row>
    <row r="558" spans="1:6" s="30" customFormat="1" x14ac:dyDescent="0.2">
      <c r="A558" s="48">
        <v>412200</v>
      </c>
      <c r="B558" s="49" t="s">
        <v>52</v>
      </c>
      <c r="C558" s="58">
        <v>2500</v>
      </c>
      <c r="D558" s="58">
        <v>2500</v>
      </c>
      <c r="E558" s="58">
        <v>0</v>
      </c>
      <c r="F558" s="283">
        <f t="shared" si="153"/>
        <v>100</v>
      </c>
    </row>
    <row r="559" spans="1:6" s="30" customFormat="1" x14ac:dyDescent="0.2">
      <c r="A559" s="48">
        <v>412300</v>
      </c>
      <c r="B559" s="49" t="s">
        <v>53</v>
      </c>
      <c r="C559" s="58">
        <v>4000</v>
      </c>
      <c r="D559" s="58">
        <v>4000</v>
      </c>
      <c r="E559" s="58">
        <v>0</v>
      </c>
      <c r="F559" s="283">
        <f t="shared" si="153"/>
        <v>100</v>
      </c>
    </row>
    <row r="560" spans="1:6" s="30" customFormat="1" x14ac:dyDescent="0.2">
      <c r="A560" s="48">
        <v>412500</v>
      </c>
      <c r="B560" s="49" t="s">
        <v>57</v>
      </c>
      <c r="C560" s="58">
        <v>3000</v>
      </c>
      <c r="D560" s="58">
        <v>3000</v>
      </c>
      <c r="E560" s="58">
        <v>0</v>
      </c>
      <c r="F560" s="283">
        <f t="shared" si="153"/>
        <v>100</v>
      </c>
    </row>
    <row r="561" spans="1:6" s="30" customFormat="1" x14ac:dyDescent="0.2">
      <c r="A561" s="48">
        <v>412600</v>
      </c>
      <c r="B561" s="49" t="s">
        <v>58</v>
      </c>
      <c r="C561" s="58">
        <v>8000</v>
      </c>
      <c r="D561" s="58">
        <v>7999.9999999999991</v>
      </c>
      <c r="E561" s="58">
        <v>0</v>
      </c>
      <c r="F561" s="283">
        <f t="shared" si="153"/>
        <v>99.999999999999986</v>
      </c>
    </row>
    <row r="562" spans="1:6" s="30" customFormat="1" x14ac:dyDescent="0.2">
      <c r="A562" s="48">
        <v>412700</v>
      </c>
      <c r="B562" s="49" t="s">
        <v>60</v>
      </c>
      <c r="C562" s="58">
        <v>3000</v>
      </c>
      <c r="D562" s="58">
        <v>3000</v>
      </c>
      <c r="E562" s="58">
        <v>0</v>
      </c>
      <c r="F562" s="283">
        <f t="shared" si="153"/>
        <v>100</v>
      </c>
    </row>
    <row r="563" spans="1:6" s="30" customFormat="1" x14ac:dyDescent="0.2">
      <c r="A563" s="48">
        <v>412900</v>
      </c>
      <c r="B563" s="49" t="s">
        <v>75</v>
      </c>
      <c r="C563" s="58">
        <v>22000</v>
      </c>
      <c r="D563" s="58">
        <v>24000</v>
      </c>
      <c r="E563" s="58">
        <v>0</v>
      </c>
      <c r="F563" s="283">
        <f t="shared" si="153"/>
        <v>109.09090909090908</v>
      </c>
    </row>
    <row r="564" spans="1:6" s="30" customFormat="1" x14ac:dyDescent="0.2">
      <c r="A564" s="48">
        <v>412900</v>
      </c>
      <c r="B564" s="49" t="s">
        <v>76</v>
      </c>
      <c r="C564" s="58">
        <v>800</v>
      </c>
      <c r="D564" s="58">
        <v>800</v>
      </c>
      <c r="E564" s="58">
        <v>0</v>
      </c>
      <c r="F564" s="283">
        <f t="shared" si="153"/>
        <v>100</v>
      </c>
    </row>
    <row r="565" spans="1:6" s="30" customFormat="1" x14ac:dyDescent="0.2">
      <c r="A565" s="48">
        <v>412900</v>
      </c>
      <c r="B565" s="53" t="s">
        <v>77</v>
      </c>
      <c r="C565" s="58">
        <v>500</v>
      </c>
      <c r="D565" s="58">
        <v>500</v>
      </c>
      <c r="E565" s="58">
        <v>0</v>
      </c>
      <c r="F565" s="283">
        <f t="shared" si="153"/>
        <v>100</v>
      </c>
    </row>
    <row r="566" spans="1:6" s="30" customFormat="1" x14ac:dyDescent="0.2">
      <c r="A566" s="48">
        <v>412900</v>
      </c>
      <c r="B566" s="49" t="s">
        <v>78</v>
      </c>
      <c r="C566" s="58">
        <v>100</v>
      </c>
      <c r="D566" s="58">
        <v>100</v>
      </c>
      <c r="E566" s="58">
        <v>0</v>
      </c>
      <c r="F566" s="283">
        <f t="shared" si="153"/>
        <v>100</v>
      </c>
    </row>
    <row r="567" spans="1:6" s="55" customFormat="1" x14ac:dyDescent="0.2">
      <c r="A567" s="46">
        <v>419000</v>
      </c>
      <c r="B567" s="51" t="s">
        <v>201</v>
      </c>
      <c r="C567" s="45">
        <f t="shared" ref="C567:D567" si="156">C568</f>
        <v>40000</v>
      </c>
      <c r="D567" s="45">
        <f t="shared" si="156"/>
        <v>40000</v>
      </c>
      <c r="E567" s="45">
        <f t="shared" ref="E567" si="157">E568</f>
        <v>0</v>
      </c>
      <c r="F567" s="282">
        <f t="shared" si="153"/>
        <v>100</v>
      </c>
    </row>
    <row r="568" spans="1:6" s="30" customFormat="1" x14ac:dyDescent="0.2">
      <c r="A568" s="48">
        <v>419100</v>
      </c>
      <c r="B568" s="49" t="s">
        <v>201</v>
      </c>
      <c r="C568" s="58">
        <v>40000</v>
      </c>
      <c r="D568" s="58">
        <v>40000</v>
      </c>
      <c r="E568" s="58">
        <v>0</v>
      </c>
      <c r="F568" s="283">
        <f t="shared" si="153"/>
        <v>100</v>
      </c>
    </row>
    <row r="569" spans="1:6" s="55" customFormat="1" x14ac:dyDescent="0.2">
      <c r="A569" s="46">
        <v>510000</v>
      </c>
      <c r="B569" s="51" t="s">
        <v>244</v>
      </c>
      <c r="C569" s="45">
        <f>C570+C572+0</f>
        <v>3000</v>
      </c>
      <c r="D569" s="45">
        <f>D570+D572+0</f>
        <v>3000</v>
      </c>
      <c r="E569" s="45">
        <f>E570+E572+0</f>
        <v>0</v>
      </c>
      <c r="F569" s="282">
        <f t="shared" si="153"/>
        <v>100</v>
      </c>
    </row>
    <row r="570" spans="1:6" s="55" customFormat="1" x14ac:dyDescent="0.2">
      <c r="A570" s="46">
        <v>511000</v>
      </c>
      <c r="B570" s="51" t="s">
        <v>245</v>
      </c>
      <c r="C570" s="45">
        <f>C571+0</f>
        <v>1500</v>
      </c>
      <c r="D570" s="45">
        <f>D571+0</f>
        <v>1500</v>
      </c>
      <c r="E570" s="45">
        <f>E571+0</f>
        <v>0</v>
      </c>
      <c r="F570" s="282">
        <f t="shared" si="153"/>
        <v>100</v>
      </c>
    </row>
    <row r="571" spans="1:6" s="30" customFormat="1" x14ac:dyDescent="0.2">
      <c r="A571" s="48">
        <v>511300</v>
      </c>
      <c r="B571" s="49" t="s">
        <v>248</v>
      </c>
      <c r="C571" s="58">
        <v>1500</v>
      </c>
      <c r="D571" s="58">
        <v>1500</v>
      </c>
      <c r="E571" s="58">
        <v>0</v>
      </c>
      <c r="F571" s="283">
        <f t="shared" si="153"/>
        <v>100</v>
      </c>
    </row>
    <row r="572" spans="1:6" s="55" customFormat="1" x14ac:dyDescent="0.2">
      <c r="A572" s="46">
        <v>516000</v>
      </c>
      <c r="B572" s="51" t="s">
        <v>256</v>
      </c>
      <c r="C572" s="45">
        <f t="shared" ref="C572:D572" si="158">C573</f>
        <v>1500</v>
      </c>
      <c r="D572" s="45">
        <f t="shared" si="158"/>
        <v>1500</v>
      </c>
      <c r="E572" s="45">
        <f t="shared" ref="E572" si="159">E573</f>
        <v>0</v>
      </c>
      <c r="F572" s="282">
        <f t="shared" si="153"/>
        <v>100</v>
      </c>
    </row>
    <row r="573" spans="1:6" s="30" customFormat="1" x14ac:dyDescent="0.2">
      <c r="A573" s="48">
        <v>516100</v>
      </c>
      <c r="B573" s="49" t="s">
        <v>256</v>
      </c>
      <c r="C573" s="58">
        <v>1500</v>
      </c>
      <c r="D573" s="58">
        <v>1500</v>
      </c>
      <c r="E573" s="58">
        <v>0</v>
      </c>
      <c r="F573" s="283">
        <f t="shared" si="153"/>
        <v>100</v>
      </c>
    </row>
    <row r="574" spans="1:6" s="30" customFormat="1" x14ac:dyDescent="0.2">
      <c r="A574" s="89"/>
      <c r="B574" s="83" t="s">
        <v>292</v>
      </c>
      <c r="C574" s="87">
        <f>C552+C569</f>
        <v>184600</v>
      </c>
      <c r="D574" s="87">
        <f>D552+D569</f>
        <v>188900</v>
      </c>
      <c r="E574" s="87">
        <f>E552+E569</f>
        <v>0</v>
      </c>
      <c r="F574" s="34">
        <f t="shared" si="153"/>
        <v>102.329360780065</v>
      </c>
    </row>
    <row r="575" spans="1:6" s="30" customFormat="1" x14ac:dyDescent="0.2">
      <c r="A575" s="66"/>
      <c r="B575" s="44"/>
      <c r="C575" s="67"/>
      <c r="D575" s="67"/>
      <c r="E575" s="67"/>
      <c r="F575" s="279"/>
    </row>
    <row r="576" spans="1:6" s="30" customFormat="1" x14ac:dyDescent="0.2">
      <c r="A576" s="43"/>
      <c r="B576" s="44"/>
      <c r="C576" s="50"/>
      <c r="D576" s="50"/>
      <c r="E576" s="50"/>
      <c r="F576" s="284"/>
    </row>
    <row r="577" spans="1:6" s="30" customFormat="1" x14ac:dyDescent="0.2">
      <c r="A577" s="48" t="s">
        <v>327</v>
      </c>
      <c r="B577" s="51"/>
      <c r="C577" s="50"/>
      <c r="D577" s="50"/>
      <c r="E577" s="50"/>
      <c r="F577" s="284"/>
    </row>
    <row r="578" spans="1:6" s="30" customFormat="1" x14ac:dyDescent="0.2">
      <c r="A578" s="48" t="s">
        <v>313</v>
      </c>
      <c r="B578" s="51"/>
      <c r="C578" s="50"/>
      <c r="D578" s="50"/>
      <c r="E578" s="50"/>
      <c r="F578" s="284"/>
    </row>
    <row r="579" spans="1:6" s="30" customFormat="1" x14ac:dyDescent="0.2">
      <c r="A579" s="48" t="s">
        <v>328</v>
      </c>
      <c r="B579" s="51"/>
      <c r="C579" s="50"/>
      <c r="D579" s="50"/>
      <c r="E579" s="50"/>
      <c r="F579" s="284"/>
    </row>
    <row r="580" spans="1:6" s="30" customFormat="1" x14ac:dyDescent="0.2">
      <c r="A580" s="48" t="s">
        <v>329</v>
      </c>
      <c r="B580" s="51"/>
      <c r="C580" s="50"/>
      <c r="D580" s="50"/>
      <c r="E580" s="50"/>
      <c r="F580" s="284"/>
    </row>
    <row r="581" spans="1:6" s="30" customFormat="1" x14ac:dyDescent="0.2">
      <c r="A581" s="48"/>
      <c r="B581" s="79"/>
      <c r="C581" s="67"/>
      <c r="D581" s="67"/>
      <c r="E581" s="67"/>
      <c r="F581" s="279"/>
    </row>
    <row r="582" spans="1:6" s="30" customFormat="1" x14ac:dyDescent="0.2">
      <c r="A582" s="46">
        <v>410000</v>
      </c>
      <c r="B582" s="47" t="s">
        <v>44</v>
      </c>
      <c r="C582" s="45">
        <f t="shared" ref="C582:D582" si="160">C583+C588</f>
        <v>18015300</v>
      </c>
      <c r="D582" s="45">
        <f t="shared" si="160"/>
        <v>19152499.999999996</v>
      </c>
      <c r="E582" s="45">
        <f t="shared" ref="E582" si="161">E583+E588</f>
        <v>48400</v>
      </c>
      <c r="F582" s="282">
        <f t="shared" ref="F582:F612" si="162">D582/C582*100</f>
        <v>106.31241222738448</v>
      </c>
    </row>
    <row r="583" spans="1:6" s="30" customFormat="1" x14ac:dyDescent="0.2">
      <c r="A583" s="46">
        <v>411000</v>
      </c>
      <c r="B583" s="47" t="s">
        <v>45</v>
      </c>
      <c r="C583" s="45">
        <f t="shared" ref="C583:D583" si="163">SUM(C584:C587)</f>
        <v>16079100</v>
      </c>
      <c r="D583" s="45">
        <f t="shared" si="163"/>
        <v>17116999.999999996</v>
      </c>
      <c r="E583" s="45">
        <f t="shared" ref="E583" si="164">SUM(E584:E587)</f>
        <v>0</v>
      </c>
      <c r="F583" s="282">
        <f t="shared" si="162"/>
        <v>106.45496327530768</v>
      </c>
    </row>
    <row r="584" spans="1:6" s="30" customFormat="1" x14ac:dyDescent="0.2">
      <c r="A584" s="48">
        <v>411100</v>
      </c>
      <c r="B584" s="49" t="s">
        <v>46</v>
      </c>
      <c r="C584" s="58">
        <v>14875000</v>
      </c>
      <c r="D584" s="58">
        <v>15849999.999999996</v>
      </c>
      <c r="E584" s="58">
        <v>0</v>
      </c>
      <c r="F584" s="283">
        <f t="shared" si="162"/>
        <v>106.55462184873947</v>
      </c>
    </row>
    <row r="585" spans="1:6" s="30" customFormat="1" x14ac:dyDescent="0.2">
      <c r="A585" s="48">
        <v>411200</v>
      </c>
      <c r="B585" s="49" t="s">
        <v>47</v>
      </c>
      <c r="C585" s="58">
        <v>496900</v>
      </c>
      <c r="D585" s="58">
        <v>491900</v>
      </c>
      <c r="E585" s="58">
        <v>0</v>
      </c>
      <c r="F585" s="283">
        <f t="shared" si="162"/>
        <v>98.993761320185143</v>
      </c>
    </row>
    <row r="586" spans="1:6" s="30" customFormat="1" ht="40.5" x14ac:dyDescent="0.2">
      <c r="A586" s="48">
        <v>411300</v>
      </c>
      <c r="B586" s="49" t="s">
        <v>48</v>
      </c>
      <c r="C586" s="58">
        <v>490000</v>
      </c>
      <c r="D586" s="58">
        <v>532900</v>
      </c>
      <c r="E586" s="58">
        <v>0</v>
      </c>
      <c r="F586" s="283">
        <f t="shared" si="162"/>
        <v>108.75510204081633</v>
      </c>
    </row>
    <row r="587" spans="1:6" s="30" customFormat="1" x14ac:dyDescent="0.2">
      <c r="A587" s="48">
        <v>411400</v>
      </c>
      <c r="B587" s="49" t="s">
        <v>49</v>
      </c>
      <c r="C587" s="58">
        <v>217200</v>
      </c>
      <c r="D587" s="58">
        <v>242200</v>
      </c>
      <c r="E587" s="58">
        <v>0</v>
      </c>
      <c r="F587" s="283">
        <f t="shared" si="162"/>
        <v>111.51012891344382</v>
      </c>
    </row>
    <row r="588" spans="1:6" s="30" customFormat="1" x14ac:dyDescent="0.2">
      <c r="A588" s="46">
        <v>412000</v>
      </c>
      <c r="B588" s="51" t="s">
        <v>50</v>
      </c>
      <c r="C588" s="45">
        <f t="shared" ref="C588:D588" si="165">SUM(C589:C601)</f>
        <v>1936200</v>
      </c>
      <c r="D588" s="45">
        <f t="shared" si="165"/>
        <v>2035500</v>
      </c>
      <c r="E588" s="45">
        <f t="shared" ref="E588" si="166">SUM(E589:E601)</f>
        <v>48400</v>
      </c>
      <c r="F588" s="282">
        <f t="shared" si="162"/>
        <v>105.12860241710567</v>
      </c>
    </row>
    <row r="589" spans="1:6" s="30" customFormat="1" x14ac:dyDescent="0.2">
      <c r="A589" s="48">
        <v>412100</v>
      </c>
      <c r="B589" s="49" t="s">
        <v>51</v>
      </c>
      <c r="C589" s="58">
        <v>230000</v>
      </c>
      <c r="D589" s="58">
        <v>320300</v>
      </c>
      <c r="E589" s="58">
        <v>0</v>
      </c>
      <c r="F589" s="283">
        <f t="shared" si="162"/>
        <v>139.2608695652174</v>
      </c>
    </row>
    <row r="590" spans="1:6" s="30" customFormat="1" x14ac:dyDescent="0.2">
      <c r="A590" s="48">
        <v>412200</v>
      </c>
      <c r="B590" s="49" t="s">
        <v>52</v>
      </c>
      <c r="C590" s="58">
        <v>575000</v>
      </c>
      <c r="D590" s="58">
        <v>580000</v>
      </c>
      <c r="E590" s="58">
        <v>0</v>
      </c>
      <c r="F590" s="283">
        <f t="shared" si="162"/>
        <v>100.8695652173913</v>
      </c>
    </row>
    <row r="591" spans="1:6" s="30" customFormat="1" x14ac:dyDescent="0.2">
      <c r="A591" s="48">
        <v>412300</v>
      </c>
      <c r="B591" s="49" t="s">
        <v>53</v>
      </c>
      <c r="C591" s="58">
        <v>112000</v>
      </c>
      <c r="D591" s="58">
        <v>112000</v>
      </c>
      <c r="E591" s="58">
        <v>0</v>
      </c>
      <c r="F591" s="283">
        <f t="shared" si="162"/>
        <v>100</v>
      </c>
    </row>
    <row r="592" spans="1:6" s="30" customFormat="1" x14ac:dyDescent="0.2">
      <c r="A592" s="48">
        <v>412500</v>
      </c>
      <c r="B592" s="49" t="s">
        <v>57</v>
      </c>
      <c r="C592" s="58">
        <v>180000</v>
      </c>
      <c r="D592" s="58">
        <v>180000</v>
      </c>
      <c r="E592" s="58">
        <v>0</v>
      </c>
      <c r="F592" s="283">
        <f t="shared" si="162"/>
        <v>100</v>
      </c>
    </row>
    <row r="593" spans="1:6" s="30" customFormat="1" x14ac:dyDescent="0.2">
      <c r="A593" s="48">
        <v>412600</v>
      </c>
      <c r="B593" s="49" t="s">
        <v>58</v>
      </c>
      <c r="C593" s="58">
        <v>218000</v>
      </c>
      <c r="D593" s="58">
        <v>218000</v>
      </c>
      <c r="E593" s="58">
        <v>0</v>
      </c>
      <c r="F593" s="283">
        <f t="shared" si="162"/>
        <v>100</v>
      </c>
    </row>
    <row r="594" spans="1:6" s="30" customFormat="1" x14ac:dyDescent="0.2">
      <c r="A594" s="48">
        <v>412700</v>
      </c>
      <c r="B594" s="49" t="s">
        <v>60</v>
      </c>
      <c r="C594" s="58">
        <v>510000</v>
      </c>
      <c r="D594" s="58">
        <v>510000</v>
      </c>
      <c r="E594" s="58">
        <v>48400</v>
      </c>
      <c r="F594" s="283">
        <f t="shared" si="162"/>
        <v>100</v>
      </c>
    </row>
    <row r="595" spans="1:6" s="30" customFormat="1" x14ac:dyDescent="0.2">
      <c r="A595" s="48">
        <v>412900</v>
      </c>
      <c r="B595" s="53" t="s">
        <v>74</v>
      </c>
      <c r="C595" s="58">
        <v>4000</v>
      </c>
      <c r="D595" s="58">
        <v>4000</v>
      </c>
      <c r="E595" s="58">
        <v>0</v>
      </c>
      <c r="F595" s="283">
        <f t="shared" si="162"/>
        <v>100</v>
      </c>
    </row>
    <row r="596" spans="1:6" s="30" customFormat="1" x14ac:dyDescent="0.2">
      <c r="A596" s="48">
        <v>412900</v>
      </c>
      <c r="B596" s="53" t="s">
        <v>75</v>
      </c>
      <c r="C596" s="58">
        <v>4000</v>
      </c>
      <c r="D596" s="58">
        <v>4000</v>
      </c>
      <c r="E596" s="58">
        <v>0</v>
      </c>
      <c r="F596" s="283">
        <f t="shared" si="162"/>
        <v>100</v>
      </c>
    </row>
    <row r="597" spans="1:6" s="30" customFormat="1" x14ac:dyDescent="0.2">
      <c r="A597" s="48">
        <v>412900</v>
      </c>
      <c r="B597" s="53" t="s">
        <v>76</v>
      </c>
      <c r="C597" s="58">
        <v>1200</v>
      </c>
      <c r="D597" s="58">
        <v>1200</v>
      </c>
      <c r="E597" s="58">
        <v>0</v>
      </c>
      <c r="F597" s="283">
        <f t="shared" si="162"/>
        <v>100</v>
      </c>
    </row>
    <row r="598" spans="1:6" s="30" customFormat="1" x14ac:dyDescent="0.2">
      <c r="A598" s="48">
        <v>412900</v>
      </c>
      <c r="B598" s="53" t="s">
        <v>77</v>
      </c>
      <c r="C598" s="58">
        <v>30000</v>
      </c>
      <c r="D598" s="58">
        <v>30000</v>
      </c>
      <c r="E598" s="58">
        <v>0</v>
      </c>
      <c r="F598" s="283">
        <f t="shared" si="162"/>
        <v>100</v>
      </c>
    </row>
    <row r="599" spans="1:6" s="30" customFormat="1" x14ac:dyDescent="0.2">
      <c r="A599" s="48">
        <v>412900</v>
      </c>
      <c r="B599" s="53" t="s">
        <v>78</v>
      </c>
      <c r="C599" s="58">
        <v>32000</v>
      </c>
      <c r="D599" s="58">
        <v>36000</v>
      </c>
      <c r="E599" s="58">
        <v>0</v>
      </c>
      <c r="F599" s="283">
        <f t="shared" si="162"/>
        <v>112.5</v>
      </c>
    </row>
    <row r="600" spans="1:6" s="30" customFormat="1" x14ac:dyDescent="0.2">
      <c r="A600" s="48">
        <v>412900</v>
      </c>
      <c r="B600" s="49" t="s">
        <v>80</v>
      </c>
      <c r="C600" s="58">
        <v>5000</v>
      </c>
      <c r="D600" s="58">
        <v>5000</v>
      </c>
      <c r="E600" s="58">
        <v>0</v>
      </c>
      <c r="F600" s="283">
        <f t="shared" si="162"/>
        <v>100</v>
      </c>
    </row>
    <row r="601" spans="1:6" s="30" customFormat="1" x14ac:dyDescent="0.2">
      <c r="A601" s="48">
        <v>412900</v>
      </c>
      <c r="B601" s="49" t="s">
        <v>85</v>
      </c>
      <c r="C601" s="58">
        <v>35000</v>
      </c>
      <c r="D601" s="58">
        <v>35000</v>
      </c>
      <c r="E601" s="58">
        <v>0</v>
      </c>
      <c r="F601" s="283">
        <f t="shared" si="162"/>
        <v>100</v>
      </c>
    </row>
    <row r="602" spans="1:6" s="30" customFormat="1" x14ac:dyDescent="0.2">
      <c r="A602" s="46">
        <v>510000</v>
      </c>
      <c r="B602" s="51" t="s">
        <v>244</v>
      </c>
      <c r="C602" s="45">
        <f>C603+C605+0</f>
        <v>200000</v>
      </c>
      <c r="D602" s="45">
        <f>D603+D605+0</f>
        <v>200000</v>
      </c>
      <c r="E602" s="45">
        <f>E603+E605+0</f>
        <v>0</v>
      </c>
      <c r="F602" s="282">
        <f t="shared" si="162"/>
        <v>100</v>
      </c>
    </row>
    <row r="603" spans="1:6" s="30" customFormat="1" x14ac:dyDescent="0.2">
      <c r="A603" s="46">
        <v>511000</v>
      </c>
      <c r="B603" s="51" t="s">
        <v>245</v>
      </c>
      <c r="C603" s="45">
        <f>SUM(C604:C604)</f>
        <v>120000</v>
      </c>
      <c r="D603" s="45">
        <f>SUM(D604:D604)</f>
        <v>120000</v>
      </c>
      <c r="E603" s="45">
        <f>SUM(E604:E604)</f>
        <v>0</v>
      </c>
      <c r="F603" s="282">
        <f t="shared" si="162"/>
        <v>100</v>
      </c>
    </row>
    <row r="604" spans="1:6" s="30" customFormat="1" x14ac:dyDescent="0.2">
      <c r="A604" s="48">
        <v>511300</v>
      </c>
      <c r="B604" s="49" t="s">
        <v>248</v>
      </c>
      <c r="C604" s="58">
        <v>120000</v>
      </c>
      <c r="D604" s="58">
        <v>120000</v>
      </c>
      <c r="E604" s="58">
        <v>0</v>
      </c>
      <c r="F604" s="283">
        <f t="shared" si="162"/>
        <v>100</v>
      </c>
    </row>
    <row r="605" spans="1:6" s="55" customFormat="1" x14ac:dyDescent="0.2">
      <c r="A605" s="46">
        <v>516000</v>
      </c>
      <c r="B605" s="51" t="s">
        <v>256</v>
      </c>
      <c r="C605" s="45">
        <f t="shared" ref="C605:D605" si="167">C606</f>
        <v>80000</v>
      </c>
      <c r="D605" s="45">
        <f t="shared" si="167"/>
        <v>80000</v>
      </c>
      <c r="E605" s="45">
        <f t="shared" ref="E605" si="168">E606</f>
        <v>0</v>
      </c>
      <c r="F605" s="282">
        <f t="shared" si="162"/>
        <v>100</v>
      </c>
    </row>
    <row r="606" spans="1:6" s="30" customFormat="1" x14ac:dyDescent="0.2">
      <c r="A606" s="48">
        <v>516100</v>
      </c>
      <c r="B606" s="49" t="s">
        <v>256</v>
      </c>
      <c r="C606" s="58">
        <v>80000</v>
      </c>
      <c r="D606" s="58">
        <v>80000</v>
      </c>
      <c r="E606" s="58">
        <v>0</v>
      </c>
      <c r="F606" s="283">
        <f t="shared" si="162"/>
        <v>100</v>
      </c>
    </row>
    <row r="607" spans="1:6" s="55" customFormat="1" x14ac:dyDescent="0.2">
      <c r="A607" s="46">
        <v>630000</v>
      </c>
      <c r="B607" s="51" t="s">
        <v>275</v>
      </c>
      <c r="C607" s="45">
        <f>C608+C610</f>
        <v>394400</v>
      </c>
      <c r="D607" s="45">
        <f>D608+D610</f>
        <v>416700</v>
      </c>
      <c r="E607" s="45">
        <f>E608+E610</f>
        <v>0</v>
      </c>
      <c r="F607" s="282">
        <f t="shared" si="162"/>
        <v>105.65415821501014</v>
      </c>
    </row>
    <row r="608" spans="1:6" s="55" customFormat="1" x14ac:dyDescent="0.2">
      <c r="A608" s="46">
        <v>631000</v>
      </c>
      <c r="B608" s="51" t="s">
        <v>276</v>
      </c>
      <c r="C608" s="45">
        <f>SUM(C609:C609)</f>
        <v>31300</v>
      </c>
      <c r="D608" s="45">
        <f>SUM(D609:D609)</f>
        <v>31300</v>
      </c>
      <c r="E608" s="45">
        <f>E609+0</f>
        <v>0</v>
      </c>
      <c r="F608" s="282">
        <f t="shared" si="162"/>
        <v>100</v>
      </c>
    </row>
    <row r="609" spans="1:6" s="30" customFormat="1" x14ac:dyDescent="0.2">
      <c r="A609" s="48">
        <v>631900</v>
      </c>
      <c r="B609" s="49" t="s">
        <v>279</v>
      </c>
      <c r="C609" s="58">
        <v>31300</v>
      </c>
      <c r="D609" s="58">
        <v>31300</v>
      </c>
      <c r="E609" s="58">
        <v>0</v>
      </c>
      <c r="F609" s="283">
        <f t="shared" si="162"/>
        <v>100</v>
      </c>
    </row>
    <row r="610" spans="1:6" s="55" customFormat="1" x14ac:dyDescent="0.2">
      <c r="A610" s="46">
        <v>638000</v>
      </c>
      <c r="B610" s="51" t="s">
        <v>282</v>
      </c>
      <c r="C610" s="45">
        <f t="shared" ref="C610:D610" si="169">C611</f>
        <v>363100</v>
      </c>
      <c r="D610" s="45">
        <f t="shared" si="169"/>
        <v>385400</v>
      </c>
      <c r="E610" s="45">
        <f t="shared" ref="E610" si="170">E611</f>
        <v>0</v>
      </c>
      <c r="F610" s="282">
        <f t="shared" si="162"/>
        <v>106.14155879922886</v>
      </c>
    </row>
    <row r="611" spans="1:6" s="30" customFormat="1" x14ac:dyDescent="0.2">
      <c r="A611" s="48">
        <v>638100</v>
      </c>
      <c r="B611" s="49" t="s">
        <v>283</v>
      </c>
      <c r="C611" s="58">
        <v>363100</v>
      </c>
      <c r="D611" s="58">
        <v>385400</v>
      </c>
      <c r="E611" s="58">
        <v>0</v>
      </c>
      <c r="F611" s="283">
        <f t="shared" si="162"/>
        <v>106.14155879922886</v>
      </c>
    </row>
    <row r="612" spans="1:6" s="30" customFormat="1" x14ac:dyDescent="0.2">
      <c r="A612" s="89"/>
      <c r="B612" s="83" t="s">
        <v>292</v>
      </c>
      <c r="C612" s="87">
        <f>C582+C602+C607</f>
        <v>18609700</v>
      </c>
      <c r="D612" s="87">
        <f>D582+D602+D607</f>
        <v>19769199.999999996</v>
      </c>
      <c r="E612" s="87">
        <f>E582+E602+E607</f>
        <v>48400</v>
      </c>
      <c r="F612" s="34">
        <f t="shared" si="162"/>
        <v>106.23062166504562</v>
      </c>
    </row>
    <row r="613" spans="1:6" s="30" customFormat="1" x14ac:dyDescent="0.2">
      <c r="A613" s="66"/>
      <c r="B613" s="44"/>
      <c r="C613" s="67"/>
      <c r="D613" s="67"/>
      <c r="E613" s="67"/>
      <c r="F613" s="279"/>
    </row>
    <row r="614" spans="1:6" s="30" customFormat="1" x14ac:dyDescent="0.2">
      <c r="A614" s="43"/>
      <c r="B614" s="44"/>
      <c r="C614" s="50"/>
      <c r="D614" s="50"/>
      <c r="E614" s="50"/>
      <c r="F614" s="284"/>
    </row>
    <row r="615" spans="1:6" s="30" customFormat="1" x14ac:dyDescent="0.2">
      <c r="A615" s="48" t="s">
        <v>330</v>
      </c>
      <c r="B615" s="51"/>
      <c r="C615" s="50"/>
      <c r="D615" s="50"/>
      <c r="E615" s="50"/>
      <c r="F615" s="284"/>
    </row>
    <row r="616" spans="1:6" s="30" customFormat="1" x14ac:dyDescent="0.2">
      <c r="A616" s="48" t="s">
        <v>313</v>
      </c>
      <c r="B616" s="51"/>
      <c r="C616" s="50"/>
      <c r="D616" s="50"/>
      <c r="E616" s="50"/>
      <c r="F616" s="284"/>
    </row>
    <row r="617" spans="1:6" s="30" customFormat="1" x14ac:dyDescent="0.2">
      <c r="A617" s="48" t="s">
        <v>331</v>
      </c>
      <c r="B617" s="51"/>
      <c r="C617" s="50"/>
      <c r="D617" s="50"/>
      <c r="E617" s="50"/>
      <c r="F617" s="284"/>
    </row>
    <row r="618" spans="1:6" s="30" customFormat="1" x14ac:dyDescent="0.2">
      <c r="A618" s="48" t="s">
        <v>291</v>
      </c>
      <c r="B618" s="51"/>
      <c r="C618" s="50"/>
      <c r="D618" s="50"/>
      <c r="E618" s="50"/>
      <c r="F618" s="284"/>
    </row>
    <row r="619" spans="1:6" s="30" customFormat="1" x14ac:dyDescent="0.2">
      <c r="A619" s="48"/>
      <c r="B619" s="79"/>
      <c r="C619" s="67"/>
      <c r="D619" s="67"/>
      <c r="E619" s="67"/>
      <c r="F619" s="279"/>
    </row>
    <row r="620" spans="1:6" s="30" customFormat="1" x14ac:dyDescent="0.2">
      <c r="A620" s="46">
        <v>410000</v>
      </c>
      <c r="B620" s="47" t="s">
        <v>44</v>
      </c>
      <c r="C620" s="45">
        <f>C621+C626+C636</f>
        <v>10554000</v>
      </c>
      <c r="D620" s="45">
        <f>D621+D626+D636</f>
        <v>10956000</v>
      </c>
      <c r="E620" s="45">
        <f>E621+E626+E636</f>
        <v>0</v>
      </c>
      <c r="F620" s="282">
        <f t="shared" ref="F620:F651" si="171">D620/C620*100</f>
        <v>103.80898237635019</v>
      </c>
    </row>
    <row r="621" spans="1:6" s="30" customFormat="1" x14ac:dyDescent="0.2">
      <c r="A621" s="46">
        <v>411000</v>
      </c>
      <c r="B621" s="47" t="s">
        <v>45</v>
      </c>
      <c r="C621" s="45">
        <f t="shared" ref="C621:D621" si="172">SUM(C622:C625)</f>
        <v>6146000</v>
      </c>
      <c r="D621" s="45">
        <f t="shared" si="172"/>
        <v>6544000</v>
      </c>
      <c r="E621" s="45">
        <f t="shared" ref="E621" si="173">SUM(E622:E625)</f>
        <v>0</v>
      </c>
      <c r="F621" s="282">
        <f t="shared" si="171"/>
        <v>106.47575658965181</v>
      </c>
    </row>
    <row r="622" spans="1:6" s="30" customFormat="1" x14ac:dyDescent="0.2">
      <c r="A622" s="48">
        <v>411100</v>
      </c>
      <c r="B622" s="49" t="s">
        <v>46</v>
      </c>
      <c r="C622" s="58">
        <v>5620000</v>
      </c>
      <c r="D622" s="58">
        <v>5993000</v>
      </c>
      <c r="E622" s="58">
        <v>0</v>
      </c>
      <c r="F622" s="283">
        <f t="shared" si="171"/>
        <v>106.63701067615659</v>
      </c>
    </row>
    <row r="623" spans="1:6" s="30" customFormat="1" x14ac:dyDescent="0.2">
      <c r="A623" s="48">
        <v>411200</v>
      </c>
      <c r="B623" s="49" t="s">
        <v>47</v>
      </c>
      <c r="C623" s="58">
        <v>246000</v>
      </c>
      <c r="D623" s="58">
        <v>251000</v>
      </c>
      <c r="E623" s="58">
        <v>0</v>
      </c>
      <c r="F623" s="283">
        <f t="shared" si="171"/>
        <v>102.03252032520325</v>
      </c>
    </row>
    <row r="624" spans="1:6" s="30" customFormat="1" ht="40.5" x14ac:dyDescent="0.2">
      <c r="A624" s="48">
        <v>411300</v>
      </c>
      <c r="B624" s="49" t="s">
        <v>48</v>
      </c>
      <c r="C624" s="58">
        <v>200000</v>
      </c>
      <c r="D624" s="58">
        <v>220000</v>
      </c>
      <c r="E624" s="58">
        <v>0</v>
      </c>
      <c r="F624" s="283">
        <f t="shared" si="171"/>
        <v>110.00000000000001</v>
      </c>
    </row>
    <row r="625" spans="1:6" s="30" customFormat="1" x14ac:dyDescent="0.2">
      <c r="A625" s="48">
        <v>411400</v>
      </c>
      <c r="B625" s="49" t="s">
        <v>49</v>
      </c>
      <c r="C625" s="58">
        <v>80000</v>
      </c>
      <c r="D625" s="58">
        <v>80000</v>
      </c>
      <c r="E625" s="58">
        <v>0</v>
      </c>
      <c r="F625" s="283">
        <f t="shared" si="171"/>
        <v>100</v>
      </c>
    </row>
    <row r="626" spans="1:6" s="30" customFormat="1" x14ac:dyDescent="0.2">
      <c r="A626" s="46">
        <v>412000</v>
      </c>
      <c r="B626" s="51" t="s">
        <v>50</v>
      </c>
      <c r="C626" s="45">
        <f>SUM(C627:C635)</f>
        <v>4407000</v>
      </c>
      <c r="D626" s="45">
        <f>SUM(D627:D635)</f>
        <v>4411000</v>
      </c>
      <c r="E626" s="45">
        <f>SUM(E627:E635)</f>
        <v>0</v>
      </c>
      <c r="F626" s="282">
        <f t="shared" si="171"/>
        <v>100.09076469253459</v>
      </c>
    </row>
    <row r="627" spans="1:6" s="30" customFormat="1" x14ac:dyDescent="0.2">
      <c r="A627" s="48">
        <v>412200</v>
      </c>
      <c r="B627" s="49" t="s">
        <v>52</v>
      </c>
      <c r="C627" s="58">
        <v>2220000</v>
      </c>
      <c r="D627" s="58">
        <v>2220000</v>
      </c>
      <c r="E627" s="58">
        <v>0</v>
      </c>
      <c r="F627" s="283">
        <f t="shared" si="171"/>
        <v>100</v>
      </c>
    </row>
    <row r="628" spans="1:6" s="30" customFormat="1" x14ac:dyDescent="0.2">
      <c r="A628" s="48">
        <v>412300</v>
      </c>
      <c r="B628" s="49" t="s">
        <v>53</v>
      </c>
      <c r="C628" s="58">
        <v>300000</v>
      </c>
      <c r="D628" s="58">
        <v>303000</v>
      </c>
      <c r="E628" s="58">
        <v>0</v>
      </c>
      <c r="F628" s="283">
        <f t="shared" si="171"/>
        <v>101</v>
      </c>
    </row>
    <row r="629" spans="1:6" s="30" customFormat="1" x14ac:dyDescent="0.2">
      <c r="A629" s="48">
        <v>412500</v>
      </c>
      <c r="B629" s="49" t="s">
        <v>57</v>
      </c>
      <c r="C629" s="58">
        <v>750000</v>
      </c>
      <c r="D629" s="58">
        <v>750000</v>
      </c>
      <c r="E629" s="58">
        <v>0</v>
      </c>
      <c r="F629" s="283">
        <f t="shared" si="171"/>
        <v>100</v>
      </c>
    </row>
    <row r="630" spans="1:6" s="30" customFormat="1" x14ac:dyDescent="0.2">
      <c r="A630" s="48">
        <v>412600</v>
      </c>
      <c r="B630" s="49" t="s">
        <v>58</v>
      </c>
      <c r="C630" s="58">
        <v>10000</v>
      </c>
      <c r="D630" s="58">
        <v>10000</v>
      </c>
      <c r="E630" s="58">
        <v>0</v>
      </c>
      <c r="F630" s="283">
        <f t="shared" si="171"/>
        <v>100</v>
      </c>
    </row>
    <row r="631" spans="1:6" s="30" customFormat="1" x14ac:dyDescent="0.2">
      <c r="A631" s="48">
        <v>412700</v>
      </c>
      <c r="B631" s="49" t="s">
        <v>60</v>
      </c>
      <c r="C631" s="58">
        <v>1110000</v>
      </c>
      <c r="D631" s="58">
        <v>1105999.9999999998</v>
      </c>
      <c r="E631" s="58">
        <v>0</v>
      </c>
      <c r="F631" s="283">
        <f t="shared" si="171"/>
        <v>99.639639639639626</v>
      </c>
    </row>
    <row r="632" spans="1:6" s="30" customFormat="1" x14ac:dyDescent="0.2">
      <c r="A632" s="48">
        <v>412900</v>
      </c>
      <c r="B632" s="53" t="s">
        <v>74</v>
      </c>
      <c r="C632" s="58">
        <v>3000</v>
      </c>
      <c r="D632" s="58">
        <v>3000</v>
      </c>
      <c r="E632" s="58">
        <v>0</v>
      </c>
      <c r="F632" s="283">
        <f t="shared" si="171"/>
        <v>100</v>
      </c>
    </row>
    <row r="633" spans="1:6" s="30" customFormat="1" x14ac:dyDescent="0.2">
      <c r="A633" s="48">
        <v>412900</v>
      </c>
      <c r="B633" s="53" t="s">
        <v>76</v>
      </c>
      <c r="C633" s="58">
        <v>800</v>
      </c>
      <c r="D633" s="58">
        <v>4800</v>
      </c>
      <c r="E633" s="58">
        <v>0</v>
      </c>
      <c r="F633" s="283"/>
    </row>
    <row r="634" spans="1:6" s="30" customFormat="1" x14ac:dyDescent="0.2">
      <c r="A634" s="48">
        <v>412900</v>
      </c>
      <c r="B634" s="53" t="s">
        <v>77</v>
      </c>
      <c r="C634" s="58">
        <v>1200</v>
      </c>
      <c r="D634" s="58">
        <v>1200</v>
      </c>
      <c r="E634" s="58">
        <v>0</v>
      </c>
      <c r="F634" s="283">
        <f t="shared" si="171"/>
        <v>100</v>
      </c>
    </row>
    <row r="635" spans="1:6" s="30" customFormat="1" x14ac:dyDescent="0.2">
      <c r="A635" s="48">
        <v>412900</v>
      </c>
      <c r="B635" s="53" t="s">
        <v>78</v>
      </c>
      <c r="C635" s="58">
        <v>12000.000000000002</v>
      </c>
      <c r="D635" s="58">
        <v>13000</v>
      </c>
      <c r="E635" s="58">
        <v>0</v>
      </c>
      <c r="F635" s="283">
        <f t="shared" si="171"/>
        <v>108.33333333333333</v>
      </c>
    </row>
    <row r="636" spans="1:6" s="55" customFormat="1" ht="40.5" x14ac:dyDescent="0.2">
      <c r="A636" s="46">
        <v>418000</v>
      </c>
      <c r="B636" s="51" t="s">
        <v>198</v>
      </c>
      <c r="C636" s="45">
        <f t="shared" ref="C636:D636" si="174">C637</f>
        <v>1000</v>
      </c>
      <c r="D636" s="45">
        <f t="shared" si="174"/>
        <v>1000</v>
      </c>
      <c r="E636" s="45">
        <f t="shared" ref="E636" si="175">E637</f>
        <v>0</v>
      </c>
      <c r="F636" s="282">
        <f t="shared" si="171"/>
        <v>100</v>
      </c>
    </row>
    <row r="637" spans="1:6" s="30" customFormat="1" x14ac:dyDescent="0.2">
      <c r="A637" s="48">
        <v>418400</v>
      </c>
      <c r="B637" s="49" t="s">
        <v>200</v>
      </c>
      <c r="C637" s="58">
        <v>1000</v>
      </c>
      <c r="D637" s="58">
        <v>1000</v>
      </c>
      <c r="E637" s="58">
        <v>0</v>
      </c>
      <c r="F637" s="283">
        <f t="shared" si="171"/>
        <v>100</v>
      </c>
    </row>
    <row r="638" spans="1:6" s="30" customFormat="1" x14ac:dyDescent="0.2">
      <c r="A638" s="46">
        <v>510000</v>
      </c>
      <c r="B638" s="51" t="s">
        <v>244</v>
      </c>
      <c r="C638" s="45">
        <f>C639+C644+C642</f>
        <v>1109500</v>
      </c>
      <c r="D638" s="45">
        <f>D639+D644+D642</f>
        <v>1460500</v>
      </c>
      <c r="E638" s="45">
        <f>E639+E644+E642</f>
        <v>0</v>
      </c>
      <c r="F638" s="282">
        <f t="shared" si="171"/>
        <v>131.6358720144209</v>
      </c>
    </row>
    <row r="639" spans="1:6" s="30" customFormat="1" x14ac:dyDescent="0.2">
      <c r="A639" s="46">
        <v>511000</v>
      </c>
      <c r="B639" s="51" t="s">
        <v>245</v>
      </c>
      <c r="C639" s="45">
        <f>SUM(C640:C641)</f>
        <v>42000</v>
      </c>
      <c r="D639" s="45">
        <f>SUM(D640:D641)</f>
        <v>393000</v>
      </c>
      <c r="E639" s="45">
        <f>SUM(E640:E641)</f>
        <v>0</v>
      </c>
      <c r="F639" s="282"/>
    </row>
    <row r="640" spans="1:6" s="30" customFormat="1" x14ac:dyDescent="0.2">
      <c r="A640" s="48">
        <v>511300</v>
      </c>
      <c r="B640" s="49" t="s">
        <v>248</v>
      </c>
      <c r="C640" s="58">
        <v>42000</v>
      </c>
      <c r="D640" s="58">
        <v>391500</v>
      </c>
      <c r="E640" s="58">
        <v>0</v>
      </c>
      <c r="F640" s="283"/>
    </row>
    <row r="641" spans="1:6" s="30" customFormat="1" x14ac:dyDescent="0.2">
      <c r="A641" s="48">
        <v>511400</v>
      </c>
      <c r="B641" s="49" t="s">
        <v>249</v>
      </c>
      <c r="C641" s="58">
        <v>0</v>
      </c>
      <c r="D641" s="58">
        <v>1500</v>
      </c>
      <c r="E641" s="58">
        <v>0</v>
      </c>
      <c r="F641" s="283">
        <v>0</v>
      </c>
    </row>
    <row r="642" spans="1:6" s="55" customFormat="1" x14ac:dyDescent="0.2">
      <c r="A642" s="46">
        <v>513000</v>
      </c>
      <c r="B642" s="51" t="s">
        <v>252</v>
      </c>
      <c r="C642" s="45">
        <f t="shared" ref="C642:D642" si="176">C643</f>
        <v>877500</v>
      </c>
      <c r="D642" s="45">
        <f t="shared" si="176"/>
        <v>877500</v>
      </c>
      <c r="E642" s="45">
        <f t="shared" ref="E642" si="177">E643</f>
        <v>0</v>
      </c>
      <c r="F642" s="282">
        <f t="shared" si="171"/>
        <v>100</v>
      </c>
    </row>
    <row r="643" spans="1:6" s="30" customFormat="1" x14ac:dyDescent="0.2">
      <c r="A643" s="48">
        <v>513700</v>
      </c>
      <c r="B643" s="49" t="s">
        <v>255</v>
      </c>
      <c r="C643" s="58">
        <v>877500</v>
      </c>
      <c r="D643" s="58">
        <v>877500</v>
      </c>
      <c r="E643" s="58">
        <v>0</v>
      </c>
      <c r="F643" s="283">
        <f t="shared" si="171"/>
        <v>100</v>
      </c>
    </row>
    <row r="644" spans="1:6" s="30" customFormat="1" x14ac:dyDescent="0.2">
      <c r="A644" s="46">
        <v>516000</v>
      </c>
      <c r="B644" s="51" t="s">
        <v>256</v>
      </c>
      <c r="C644" s="45">
        <f t="shared" ref="C644:D644" si="178">SUM(C645)</f>
        <v>190000</v>
      </c>
      <c r="D644" s="45">
        <f t="shared" si="178"/>
        <v>190000</v>
      </c>
      <c r="E644" s="45">
        <f t="shared" ref="E644" si="179">SUM(E645)</f>
        <v>0</v>
      </c>
      <c r="F644" s="282">
        <f t="shared" si="171"/>
        <v>100</v>
      </c>
    </row>
    <row r="645" spans="1:6" s="30" customFormat="1" x14ac:dyDescent="0.2">
      <c r="A645" s="48">
        <v>516100</v>
      </c>
      <c r="B645" s="49" t="s">
        <v>256</v>
      </c>
      <c r="C645" s="58">
        <v>190000</v>
      </c>
      <c r="D645" s="58">
        <v>190000</v>
      </c>
      <c r="E645" s="58">
        <v>0</v>
      </c>
      <c r="F645" s="283">
        <f t="shared" si="171"/>
        <v>100</v>
      </c>
    </row>
    <row r="646" spans="1:6" s="55" customFormat="1" x14ac:dyDescent="0.2">
      <c r="A646" s="46">
        <v>630000</v>
      </c>
      <c r="B646" s="51" t="s">
        <v>275</v>
      </c>
      <c r="C646" s="45">
        <f>C647+C649</f>
        <v>137700</v>
      </c>
      <c r="D646" s="45">
        <f>D647+D649</f>
        <v>152700</v>
      </c>
      <c r="E646" s="45">
        <f>E647+E649</f>
        <v>0</v>
      </c>
      <c r="F646" s="282">
        <f t="shared" si="171"/>
        <v>110.89324618736383</v>
      </c>
    </row>
    <row r="647" spans="1:6" s="55" customFormat="1" x14ac:dyDescent="0.2">
      <c r="A647" s="46">
        <v>631000</v>
      </c>
      <c r="B647" s="51" t="s">
        <v>276</v>
      </c>
      <c r="C647" s="45">
        <f>C648+0</f>
        <v>37700</v>
      </c>
      <c r="D647" s="45">
        <f>D648+0</f>
        <v>37700</v>
      </c>
      <c r="E647" s="45">
        <f>E648+0</f>
        <v>0</v>
      </c>
      <c r="F647" s="282">
        <f t="shared" si="171"/>
        <v>100</v>
      </c>
    </row>
    <row r="648" spans="1:6" s="30" customFormat="1" x14ac:dyDescent="0.2">
      <c r="A648" s="48">
        <v>631100</v>
      </c>
      <c r="B648" s="49" t="s">
        <v>277</v>
      </c>
      <c r="C648" s="58">
        <v>37700</v>
      </c>
      <c r="D648" s="58">
        <v>37700</v>
      </c>
      <c r="E648" s="58">
        <v>0</v>
      </c>
      <c r="F648" s="283">
        <f t="shared" si="171"/>
        <v>100</v>
      </c>
    </row>
    <row r="649" spans="1:6" s="55" customFormat="1" x14ac:dyDescent="0.2">
      <c r="A649" s="46">
        <v>638000</v>
      </c>
      <c r="B649" s="51" t="s">
        <v>282</v>
      </c>
      <c r="C649" s="45">
        <f t="shared" ref="C649:D649" si="180">C650</f>
        <v>100000</v>
      </c>
      <c r="D649" s="45">
        <f t="shared" si="180"/>
        <v>115000</v>
      </c>
      <c r="E649" s="45">
        <f t="shared" ref="E649" si="181">E650</f>
        <v>0</v>
      </c>
      <c r="F649" s="282">
        <f t="shared" si="171"/>
        <v>114.99999999999999</v>
      </c>
    </row>
    <row r="650" spans="1:6" s="30" customFormat="1" x14ac:dyDescent="0.2">
      <c r="A650" s="48">
        <v>638100</v>
      </c>
      <c r="B650" s="49" t="s">
        <v>283</v>
      </c>
      <c r="C650" s="58">
        <v>100000</v>
      </c>
      <c r="D650" s="58">
        <v>115000</v>
      </c>
      <c r="E650" s="58">
        <v>0</v>
      </c>
      <c r="F650" s="283">
        <f t="shared" si="171"/>
        <v>114.99999999999999</v>
      </c>
    </row>
    <row r="651" spans="1:6" s="30" customFormat="1" x14ac:dyDescent="0.2">
      <c r="A651" s="89"/>
      <c r="B651" s="83" t="s">
        <v>292</v>
      </c>
      <c r="C651" s="87">
        <f>C620+C638+C646</f>
        <v>11801200</v>
      </c>
      <c r="D651" s="87">
        <f>D620+D638+D646</f>
        <v>12569200</v>
      </c>
      <c r="E651" s="87">
        <f>E620+E638+E646</f>
        <v>0</v>
      </c>
      <c r="F651" s="34">
        <f t="shared" si="171"/>
        <v>106.50781276480359</v>
      </c>
    </row>
    <row r="652" spans="1:6" s="30" customFormat="1" x14ac:dyDescent="0.2">
      <c r="A652" s="66"/>
      <c r="B652" s="44"/>
      <c r="C652" s="67"/>
      <c r="D652" s="67"/>
      <c r="E652" s="67"/>
      <c r="F652" s="279"/>
    </row>
    <row r="653" spans="1:6" s="30" customFormat="1" x14ac:dyDescent="0.2">
      <c r="A653" s="43"/>
      <c r="B653" s="44"/>
      <c r="C653" s="50"/>
      <c r="D653" s="50"/>
      <c r="E653" s="50"/>
      <c r="F653" s="284"/>
    </row>
    <row r="654" spans="1:6" s="30" customFormat="1" x14ac:dyDescent="0.2">
      <c r="A654" s="48" t="s">
        <v>332</v>
      </c>
      <c r="B654" s="51"/>
      <c r="C654" s="50"/>
      <c r="D654" s="50"/>
      <c r="E654" s="50"/>
      <c r="F654" s="284"/>
    </row>
    <row r="655" spans="1:6" s="30" customFormat="1" x14ac:dyDescent="0.2">
      <c r="A655" s="48" t="s">
        <v>313</v>
      </c>
      <c r="B655" s="51"/>
      <c r="C655" s="50"/>
      <c r="D655" s="50"/>
      <c r="E655" s="50"/>
      <c r="F655" s="284"/>
    </row>
    <row r="656" spans="1:6" s="30" customFormat="1" x14ac:dyDescent="0.2">
      <c r="A656" s="48" t="s">
        <v>333</v>
      </c>
      <c r="B656" s="51"/>
      <c r="C656" s="50"/>
      <c r="D656" s="50"/>
      <c r="E656" s="50"/>
      <c r="F656" s="284"/>
    </row>
    <row r="657" spans="1:6" s="30" customFormat="1" x14ac:dyDescent="0.2">
      <c r="A657" s="48" t="s">
        <v>291</v>
      </c>
      <c r="B657" s="51"/>
      <c r="C657" s="50"/>
      <c r="D657" s="50"/>
      <c r="E657" s="50"/>
      <c r="F657" s="284"/>
    </row>
    <row r="658" spans="1:6" s="30" customFormat="1" x14ac:dyDescent="0.2">
      <c r="A658" s="48"/>
      <c r="B658" s="79"/>
      <c r="C658" s="67"/>
      <c r="D658" s="67"/>
      <c r="E658" s="67"/>
      <c r="F658" s="279"/>
    </row>
    <row r="659" spans="1:6" s="30" customFormat="1" x14ac:dyDescent="0.2">
      <c r="A659" s="46">
        <v>410000</v>
      </c>
      <c r="B659" s="47" t="s">
        <v>44</v>
      </c>
      <c r="C659" s="45">
        <f t="shared" ref="C659:D659" si="182">C660+C665</f>
        <v>2516900</v>
      </c>
      <c r="D659" s="45">
        <f t="shared" si="182"/>
        <v>345700</v>
      </c>
      <c r="E659" s="45">
        <f>E660+E665</f>
        <v>75000</v>
      </c>
      <c r="F659" s="282">
        <f t="shared" ref="F659:F689" si="183">D659/C659*100</f>
        <v>13.735150383408159</v>
      </c>
    </row>
    <row r="660" spans="1:6" s="30" customFormat="1" x14ac:dyDescent="0.2">
      <c r="A660" s="46">
        <v>411000</v>
      </c>
      <c r="B660" s="47" t="s">
        <v>45</v>
      </c>
      <c r="C660" s="45">
        <f t="shared" ref="C660:D660" si="184">SUM(C661:C664)</f>
        <v>1104900</v>
      </c>
      <c r="D660" s="45">
        <f t="shared" si="184"/>
        <v>253400</v>
      </c>
      <c r="E660" s="45">
        <f t="shared" ref="E660" si="185">SUM(E661:E664)</f>
        <v>0</v>
      </c>
      <c r="F660" s="282">
        <f t="shared" si="183"/>
        <v>22.934202190243461</v>
      </c>
    </row>
    <row r="661" spans="1:6" s="30" customFormat="1" x14ac:dyDescent="0.2">
      <c r="A661" s="48">
        <v>411100</v>
      </c>
      <c r="B661" s="49" t="s">
        <v>46</v>
      </c>
      <c r="C661" s="58">
        <v>1050000</v>
      </c>
      <c r="D661" s="58">
        <v>247900</v>
      </c>
      <c r="E661" s="58">
        <v>0</v>
      </c>
      <c r="F661" s="283">
        <f t="shared" si="183"/>
        <v>23.609523809523811</v>
      </c>
    </row>
    <row r="662" spans="1:6" s="30" customFormat="1" x14ac:dyDescent="0.2">
      <c r="A662" s="48">
        <v>411200</v>
      </c>
      <c r="B662" s="49" t="s">
        <v>47</v>
      </c>
      <c r="C662" s="58">
        <v>36400</v>
      </c>
      <c r="D662" s="58">
        <v>4700</v>
      </c>
      <c r="E662" s="58">
        <v>0</v>
      </c>
      <c r="F662" s="283">
        <f t="shared" si="183"/>
        <v>12.912087912087914</v>
      </c>
    </row>
    <row r="663" spans="1:6" s="30" customFormat="1" ht="40.5" x14ac:dyDescent="0.2">
      <c r="A663" s="48">
        <v>411300</v>
      </c>
      <c r="B663" s="49" t="s">
        <v>48</v>
      </c>
      <c r="C663" s="58">
        <v>11500</v>
      </c>
      <c r="D663" s="58">
        <v>800</v>
      </c>
      <c r="E663" s="58">
        <v>0</v>
      </c>
      <c r="F663" s="283"/>
    </row>
    <row r="664" spans="1:6" s="30" customFormat="1" x14ac:dyDescent="0.2">
      <c r="A664" s="48">
        <v>411400</v>
      </c>
      <c r="B664" s="49" t="s">
        <v>49</v>
      </c>
      <c r="C664" s="58">
        <v>7000</v>
      </c>
      <c r="D664" s="58">
        <v>0</v>
      </c>
      <c r="E664" s="58">
        <v>0</v>
      </c>
      <c r="F664" s="283">
        <f t="shared" si="183"/>
        <v>0</v>
      </c>
    </row>
    <row r="665" spans="1:6" s="30" customFormat="1" x14ac:dyDescent="0.2">
      <c r="A665" s="46">
        <v>412000</v>
      </c>
      <c r="B665" s="51" t="s">
        <v>50</v>
      </c>
      <c r="C665" s="45">
        <f>SUM(C666:C676)</f>
        <v>1412000</v>
      </c>
      <c r="D665" s="45">
        <f>SUM(D666:D676)</f>
        <v>92300</v>
      </c>
      <c r="E665" s="45">
        <f>SUM(E666:E676)</f>
        <v>75000</v>
      </c>
      <c r="F665" s="282"/>
    </row>
    <row r="666" spans="1:6" s="30" customFormat="1" x14ac:dyDescent="0.2">
      <c r="A666" s="48">
        <v>412200</v>
      </c>
      <c r="B666" s="49" t="s">
        <v>52</v>
      </c>
      <c r="C666" s="58">
        <v>19000</v>
      </c>
      <c r="D666" s="58">
        <v>3200</v>
      </c>
      <c r="E666" s="58">
        <v>0</v>
      </c>
      <c r="F666" s="283">
        <f t="shared" si="183"/>
        <v>16.842105263157894</v>
      </c>
    </row>
    <row r="667" spans="1:6" s="30" customFormat="1" x14ac:dyDescent="0.2">
      <c r="A667" s="48">
        <v>412300</v>
      </c>
      <c r="B667" s="49" t="s">
        <v>53</v>
      </c>
      <c r="C667" s="58">
        <v>19300</v>
      </c>
      <c r="D667" s="58">
        <v>1200</v>
      </c>
      <c r="E667" s="58">
        <v>0</v>
      </c>
      <c r="F667" s="283"/>
    </row>
    <row r="668" spans="1:6" s="30" customFormat="1" x14ac:dyDescent="0.2">
      <c r="A668" s="48">
        <v>412500</v>
      </c>
      <c r="B668" s="49" t="s">
        <v>57</v>
      </c>
      <c r="C668" s="58">
        <v>1000000</v>
      </c>
      <c r="D668" s="58">
        <v>7200</v>
      </c>
      <c r="E668" s="58">
        <v>0</v>
      </c>
      <c r="F668" s="283"/>
    </row>
    <row r="669" spans="1:6" s="30" customFormat="1" x14ac:dyDescent="0.2">
      <c r="A669" s="48">
        <v>412600</v>
      </c>
      <c r="B669" s="49" t="s">
        <v>58</v>
      </c>
      <c r="C669" s="58">
        <v>270000</v>
      </c>
      <c r="D669" s="58">
        <v>60100</v>
      </c>
      <c r="E669" s="58">
        <v>0</v>
      </c>
      <c r="F669" s="283">
        <f t="shared" si="183"/>
        <v>22.25925925925926</v>
      </c>
    </row>
    <row r="670" spans="1:6" s="30" customFormat="1" x14ac:dyDescent="0.2">
      <c r="A670" s="48">
        <v>412700</v>
      </c>
      <c r="B670" s="49" t="s">
        <v>60</v>
      </c>
      <c r="C670" s="58">
        <v>40000</v>
      </c>
      <c r="D670" s="58">
        <v>8400</v>
      </c>
      <c r="E670" s="58">
        <v>0</v>
      </c>
      <c r="F670" s="283">
        <f t="shared" si="183"/>
        <v>21</v>
      </c>
    </row>
    <row r="671" spans="1:6" s="30" customFormat="1" x14ac:dyDescent="0.2">
      <c r="A671" s="48">
        <v>412900</v>
      </c>
      <c r="B671" s="53" t="s">
        <v>74</v>
      </c>
      <c r="C671" s="58">
        <v>37099.999999999993</v>
      </c>
      <c r="D671" s="58">
        <v>500</v>
      </c>
      <c r="E671" s="58">
        <v>0</v>
      </c>
      <c r="F671" s="283"/>
    </row>
    <row r="672" spans="1:6" s="30" customFormat="1" x14ac:dyDescent="0.2">
      <c r="A672" s="48">
        <v>412900</v>
      </c>
      <c r="B672" s="53" t="s">
        <v>75</v>
      </c>
      <c r="C672" s="58">
        <v>11200</v>
      </c>
      <c r="D672" s="58">
        <v>9100</v>
      </c>
      <c r="E672" s="58">
        <v>0</v>
      </c>
      <c r="F672" s="283">
        <f t="shared" si="183"/>
        <v>81.25</v>
      </c>
    </row>
    <row r="673" spans="1:6" s="30" customFormat="1" x14ac:dyDescent="0.2">
      <c r="A673" s="48">
        <v>412900</v>
      </c>
      <c r="B673" s="53" t="s">
        <v>76</v>
      </c>
      <c r="C673" s="58">
        <v>2800</v>
      </c>
      <c r="D673" s="58">
        <v>100</v>
      </c>
      <c r="E673" s="58">
        <v>0</v>
      </c>
      <c r="F673" s="283"/>
    </row>
    <row r="674" spans="1:6" s="30" customFormat="1" x14ac:dyDescent="0.2">
      <c r="A674" s="48">
        <v>412900</v>
      </c>
      <c r="B674" s="53" t="s">
        <v>77</v>
      </c>
      <c r="C674" s="58">
        <v>10000</v>
      </c>
      <c r="D674" s="58">
        <v>1500</v>
      </c>
      <c r="E674" s="58">
        <v>0</v>
      </c>
      <c r="F674" s="283">
        <f t="shared" si="183"/>
        <v>15</v>
      </c>
    </row>
    <row r="675" spans="1:6" s="30" customFormat="1" x14ac:dyDescent="0.2">
      <c r="A675" s="48">
        <v>412900</v>
      </c>
      <c r="B675" s="49" t="s">
        <v>78</v>
      </c>
      <c r="C675" s="58">
        <v>2200</v>
      </c>
      <c r="D675" s="58">
        <v>600</v>
      </c>
      <c r="E675" s="58">
        <v>0</v>
      </c>
      <c r="F675" s="283">
        <f t="shared" si="183"/>
        <v>27.27272727272727</v>
      </c>
    </row>
    <row r="676" spans="1:6" s="30" customFormat="1" x14ac:dyDescent="0.2">
      <c r="A676" s="48">
        <v>412900</v>
      </c>
      <c r="B676" s="49" t="s">
        <v>80</v>
      </c>
      <c r="C676" s="58">
        <v>400</v>
      </c>
      <c r="D676" s="58">
        <v>400</v>
      </c>
      <c r="E676" s="58">
        <v>75000</v>
      </c>
      <c r="F676" s="283">
        <f t="shared" si="183"/>
        <v>100</v>
      </c>
    </row>
    <row r="677" spans="1:6" s="30" customFormat="1" x14ac:dyDescent="0.2">
      <c r="A677" s="46">
        <v>510000</v>
      </c>
      <c r="B677" s="51" t="s">
        <v>244</v>
      </c>
      <c r="C677" s="45">
        <f>C678+0+C681+0</f>
        <v>1007000</v>
      </c>
      <c r="D677" s="45">
        <f>D678+0+D681+0</f>
        <v>17000</v>
      </c>
      <c r="E677" s="45">
        <f>E678+0+E681+0</f>
        <v>0</v>
      </c>
      <c r="F677" s="282"/>
    </row>
    <row r="678" spans="1:6" s="30" customFormat="1" x14ac:dyDescent="0.2">
      <c r="A678" s="46">
        <v>511000</v>
      </c>
      <c r="B678" s="51" t="s">
        <v>245</v>
      </c>
      <c r="C678" s="45">
        <f>SUM(C679:C680)</f>
        <v>497000</v>
      </c>
      <c r="D678" s="45">
        <f>SUM(D679:D680)</f>
        <v>12000</v>
      </c>
      <c r="E678" s="45">
        <f>SUM(E679:E680)</f>
        <v>0</v>
      </c>
      <c r="F678" s="282"/>
    </row>
    <row r="679" spans="1:6" s="30" customFormat="1" x14ac:dyDescent="0.2">
      <c r="A679" s="48">
        <v>511300</v>
      </c>
      <c r="B679" s="49" t="s">
        <v>248</v>
      </c>
      <c r="C679" s="58">
        <v>97000</v>
      </c>
      <c r="D679" s="58">
        <v>12000</v>
      </c>
      <c r="E679" s="58">
        <v>0</v>
      </c>
      <c r="F679" s="283">
        <f t="shared" si="183"/>
        <v>12.371134020618557</v>
      </c>
    </row>
    <row r="680" spans="1:6" s="30" customFormat="1" x14ac:dyDescent="0.2">
      <c r="A680" s="48">
        <v>511400</v>
      </c>
      <c r="B680" s="49" t="s">
        <v>249</v>
      </c>
      <c r="C680" s="58">
        <v>400000</v>
      </c>
      <c r="D680" s="58">
        <v>0</v>
      </c>
      <c r="E680" s="58">
        <v>0</v>
      </c>
      <c r="F680" s="283">
        <f t="shared" si="183"/>
        <v>0</v>
      </c>
    </row>
    <row r="681" spans="1:6" s="55" customFormat="1" x14ac:dyDescent="0.2">
      <c r="A681" s="46">
        <v>516000</v>
      </c>
      <c r="B681" s="51" t="s">
        <v>256</v>
      </c>
      <c r="C681" s="45">
        <f t="shared" ref="C681:D681" si="186">C682</f>
        <v>510000</v>
      </c>
      <c r="D681" s="45">
        <f t="shared" si="186"/>
        <v>5000</v>
      </c>
      <c r="E681" s="45">
        <f t="shared" ref="E681" si="187">E682</f>
        <v>0</v>
      </c>
      <c r="F681" s="282"/>
    </row>
    <row r="682" spans="1:6" s="30" customFormat="1" x14ac:dyDescent="0.2">
      <c r="A682" s="48">
        <v>516100</v>
      </c>
      <c r="B682" s="49" t="s">
        <v>256</v>
      </c>
      <c r="C682" s="58">
        <v>510000</v>
      </c>
      <c r="D682" s="58">
        <v>5000</v>
      </c>
      <c r="E682" s="58">
        <v>0</v>
      </c>
      <c r="F682" s="283"/>
    </row>
    <row r="683" spans="1:6" s="55" customFormat="1" x14ac:dyDescent="0.2">
      <c r="A683" s="46">
        <v>630000</v>
      </c>
      <c r="B683" s="51" t="s">
        <v>275</v>
      </c>
      <c r="C683" s="45">
        <f>C684+C687</f>
        <v>50500</v>
      </c>
      <c r="D683" s="45">
        <f>D684+D687</f>
        <v>11400</v>
      </c>
      <c r="E683" s="45">
        <f>E684+E687</f>
        <v>0</v>
      </c>
      <c r="F683" s="282">
        <f t="shared" si="183"/>
        <v>22.574257425742577</v>
      </c>
    </row>
    <row r="684" spans="1:6" s="55" customFormat="1" x14ac:dyDescent="0.2">
      <c r="A684" s="46">
        <v>631000</v>
      </c>
      <c r="B684" s="51" t="s">
        <v>276</v>
      </c>
      <c r="C684" s="45">
        <f>0+C686+C685</f>
        <v>5500</v>
      </c>
      <c r="D684" s="45">
        <f>0+D686+D685</f>
        <v>11400</v>
      </c>
      <c r="E684" s="45">
        <f>0+E686+E685</f>
        <v>0</v>
      </c>
      <c r="F684" s="282">
        <f t="shared" si="183"/>
        <v>207.27272727272728</v>
      </c>
    </row>
    <row r="685" spans="1:6" s="30" customFormat="1" x14ac:dyDescent="0.2">
      <c r="A685" s="56">
        <v>631200</v>
      </c>
      <c r="B685" s="49" t="s">
        <v>278</v>
      </c>
      <c r="C685" s="50">
        <v>0</v>
      </c>
      <c r="D685" s="58">
        <v>10900</v>
      </c>
      <c r="E685" s="58">
        <v>0</v>
      </c>
      <c r="F685" s="283">
        <v>0</v>
      </c>
    </row>
    <row r="686" spans="1:6" s="30" customFormat="1" x14ac:dyDescent="0.2">
      <c r="A686" s="56">
        <v>631300</v>
      </c>
      <c r="B686" s="49" t="s">
        <v>723</v>
      </c>
      <c r="C686" s="58">
        <v>5500</v>
      </c>
      <c r="D686" s="58">
        <v>500</v>
      </c>
      <c r="E686" s="58">
        <v>0</v>
      </c>
      <c r="F686" s="283"/>
    </row>
    <row r="687" spans="1:6" s="55" customFormat="1" x14ac:dyDescent="0.2">
      <c r="A687" s="46">
        <v>638000</v>
      </c>
      <c r="B687" s="51" t="s">
        <v>282</v>
      </c>
      <c r="C687" s="45">
        <f t="shared" ref="C687:D687" si="188">C688</f>
        <v>45000</v>
      </c>
      <c r="D687" s="45">
        <f t="shared" si="188"/>
        <v>0</v>
      </c>
      <c r="E687" s="45">
        <f t="shared" ref="E687" si="189">E688</f>
        <v>0</v>
      </c>
      <c r="F687" s="282">
        <f t="shared" si="183"/>
        <v>0</v>
      </c>
    </row>
    <row r="688" spans="1:6" s="30" customFormat="1" x14ac:dyDescent="0.2">
      <c r="A688" s="48">
        <v>638100</v>
      </c>
      <c r="B688" s="49" t="s">
        <v>283</v>
      </c>
      <c r="C688" s="58">
        <v>45000</v>
      </c>
      <c r="D688" s="58">
        <v>0</v>
      </c>
      <c r="E688" s="58">
        <v>0</v>
      </c>
      <c r="F688" s="283">
        <f t="shared" si="183"/>
        <v>0</v>
      </c>
    </row>
    <row r="689" spans="1:6" s="30" customFormat="1" x14ac:dyDescent="0.2">
      <c r="A689" s="89"/>
      <c r="B689" s="83" t="s">
        <v>292</v>
      </c>
      <c r="C689" s="87">
        <f>C659+C677+C683</f>
        <v>3574400</v>
      </c>
      <c r="D689" s="87">
        <f>D659+D677+D683</f>
        <v>374100</v>
      </c>
      <c r="E689" s="87">
        <f>E659+E677+E683</f>
        <v>75000</v>
      </c>
      <c r="F689" s="34">
        <f t="shared" si="183"/>
        <v>10.466092211280214</v>
      </c>
    </row>
    <row r="690" spans="1:6" s="30" customFormat="1" x14ac:dyDescent="0.2">
      <c r="A690" s="66"/>
      <c r="B690" s="44"/>
      <c r="C690" s="67"/>
      <c r="D690" s="67"/>
      <c r="E690" s="67"/>
      <c r="F690" s="279"/>
    </row>
    <row r="691" spans="1:6" s="30" customFormat="1" x14ac:dyDescent="0.2">
      <c r="A691" s="43"/>
      <c r="B691" s="44"/>
      <c r="C691" s="50"/>
      <c r="D691" s="50"/>
      <c r="E691" s="50"/>
      <c r="F691" s="284"/>
    </row>
    <row r="692" spans="1:6" s="30" customFormat="1" x14ac:dyDescent="0.2">
      <c r="A692" s="48" t="s">
        <v>334</v>
      </c>
      <c r="B692" s="51"/>
      <c r="C692" s="50"/>
      <c r="D692" s="50"/>
      <c r="E692" s="50"/>
      <c r="F692" s="284"/>
    </row>
    <row r="693" spans="1:6" s="30" customFormat="1" x14ac:dyDescent="0.2">
      <c r="A693" s="48" t="s">
        <v>313</v>
      </c>
      <c r="B693" s="51"/>
      <c r="C693" s="50"/>
      <c r="D693" s="50"/>
      <c r="E693" s="50"/>
      <c r="F693" s="284"/>
    </row>
    <row r="694" spans="1:6" s="30" customFormat="1" x14ac:dyDescent="0.2">
      <c r="A694" s="48" t="s">
        <v>335</v>
      </c>
      <c r="B694" s="51"/>
      <c r="C694" s="50"/>
      <c r="D694" s="50"/>
      <c r="E694" s="50"/>
      <c r="F694" s="284"/>
    </row>
    <row r="695" spans="1:6" s="30" customFormat="1" x14ac:dyDescent="0.2">
      <c r="A695" s="48" t="s">
        <v>291</v>
      </c>
      <c r="B695" s="51"/>
      <c r="C695" s="50"/>
      <c r="D695" s="50"/>
      <c r="E695" s="50"/>
      <c r="F695" s="284"/>
    </row>
    <row r="696" spans="1:6" s="30" customFormat="1" x14ac:dyDescent="0.2">
      <c r="A696" s="48"/>
      <c r="B696" s="79"/>
      <c r="C696" s="67"/>
      <c r="D696" s="67"/>
      <c r="E696" s="67"/>
      <c r="F696" s="279"/>
    </row>
    <row r="697" spans="1:6" s="30" customFormat="1" x14ac:dyDescent="0.2">
      <c r="A697" s="46">
        <v>410000</v>
      </c>
      <c r="B697" s="47" t="s">
        <v>44</v>
      </c>
      <c r="C697" s="45">
        <f>C698+C703+0</f>
        <v>8768100</v>
      </c>
      <c r="D697" s="45">
        <f>D698+D703+0</f>
        <v>9603600</v>
      </c>
      <c r="E697" s="45">
        <f t="shared" ref="E697" si="190">E698+E703</f>
        <v>300000</v>
      </c>
      <c r="F697" s="282">
        <f t="shared" ref="F697:F727" si="191">D697/C697*100</f>
        <v>109.52886030040716</v>
      </c>
    </row>
    <row r="698" spans="1:6" s="30" customFormat="1" x14ac:dyDescent="0.2">
      <c r="A698" s="46">
        <v>411000</v>
      </c>
      <c r="B698" s="47" t="s">
        <v>45</v>
      </c>
      <c r="C698" s="45">
        <f t="shared" ref="C698:D698" si="192">SUM(C699:C702)</f>
        <v>7621900</v>
      </c>
      <c r="D698" s="45">
        <f t="shared" si="192"/>
        <v>8457400</v>
      </c>
      <c r="E698" s="45">
        <f t="shared" ref="E698" si="193">SUM(E699:E702)</f>
        <v>0</v>
      </c>
      <c r="F698" s="282">
        <f t="shared" si="191"/>
        <v>110.96183366352221</v>
      </c>
    </row>
    <row r="699" spans="1:6" s="30" customFormat="1" x14ac:dyDescent="0.2">
      <c r="A699" s="48">
        <v>411100</v>
      </c>
      <c r="B699" s="49" t="s">
        <v>46</v>
      </c>
      <c r="C699" s="58">
        <v>7134000</v>
      </c>
      <c r="D699" s="58">
        <v>7923500</v>
      </c>
      <c r="E699" s="58">
        <v>0</v>
      </c>
      <c r="F699" s="283">
        <f t="shared" si="191"/>
        <v>111.06672273619287</v>
      </c>
    </row>
    <row r="700" spans="1:6" s="30" customFormat="1" x14ac:dyDescent="0.2">
      <c r="A700" s="48">
        <v>411200</v>
      </c>
      <c r="B700" s="49" t="s">
        <v>47</v>
      </c>
      <c r="C700" s="58">
        <v>289400</v>
      </c>
      <c r="D700" s="58">
        <v>289400</v>
      </c>
      <c r="E700" s="58">
        <v>0</v>
      </c>
      <c r="F700" s="283">
        <f t="shared" si="191"/>
        <v>100</v>
      </c>
    </row>
    <row r="701" spans="1:6" s="30" customFormat="1" ht="40.5" x14ac:dyDescent="0.2">
      <c r="A701" s="48">
        <v>411300</v>
      </c>
      <c r="B701" s="49" t="s">
        <v>48</v>
      </c>
      <c r="C701" s="58">
        <v>133500</v>
      </c>
      <c r="D701" s="58">
        <v>144500</v>
      </c>
      <c r="E701" s="58">
        <v>0</v>
      </c>
      <c r="F701" s="283">
        <f t="shared" si="191"/>
        <v>108.23970037453184</v>
      </c>
    </row>
    <row r="702" spans="1:6" s="30" customFormat="1" x14ac:dyDescent="0.2">
      <c r="A702" s="48">
        <v>411400</v>
      </c>
      <c r="B702" s="49" t="s">
        <v>49</v>
      </c>
      <c r="C702" s="58">
        <v>65000</v>
      </c>
      <c r="D702" s="58">
        <v>100000</v>
      </c>
      <c r="E702" s="58">
        <v>0</v>
      </c>
      <c r="F702" s="283">
        <f t="shared" si="191"/>
        <v>153.84615384615387</v>
      </c>
    </row>
    <row r="703" spans="1:6" s="30" customFormat="1" x14ac:dyDescent="0.2">
      <c r="A703" s="46">
        <v>412000</v>
      </c>
      <c r="B703" s="51" t="s">
        <v>50</v>
      </c>
      <c r="C703" s="45">
        <f>SUM(C704:C716)</f>
        <v>1146200</v>
      </c>
      <c r="D703" s="45">
        <f>SUM(D704:D716)</f>
        <v>1146200</v>
      </c>
      <c r="E703" s="45">
        <f>SUM(E704:E716)</f>
        <v>300000</v>
      </c>
      <c r="F703" s="282">
        <f t="shared" si="191"/>
        <v>100</v>
      </c>
    </row>
    <row r="704" spans="1:6" s="30" customFormat="1" x14ac:dyDescent="0.2">
      <c r="A704" s="56">
        <v>412100</v>
      </c>
      <c r="B704" s="49" t="s">
        <v>51</v>
      </c>
      <c r="C704" s="58">
        <v>12000</v>
      </c>
      <c r="D704" s="58">
        <v>12000</v>
      </c>
      <c r="E704" s="58">
        <v>0</v>
      </c>
      <c r="F704" s="283">
        <f t="shared" si="191"/>
        <v>100</v>
      </c>
    </row>
    <row r="705" spans="1:6" s="30" customFormat="1" x14ac:dyDescent="0.2">
      <c r="A705" s="48">
        <v>412200</v>
      </c>
      <c r="B705" s="49" t="s">
        <v>52</v>
      </c>
      <c r="C705" s="58">
        <v>200000</v>
      </c>
      <c r="D705" s="58">
        <v>200000</v>
      </c>
      <c r="E705" s="58">
        <v>0</v>
      </c>
      <c r="F705" s="283">
        <f t="shared" si="191"/>
        <v>100</v>
      </c>
    </row>
    <row r="706" spans="1:6" s="30" customFormat="1" x14ac:dyDescent="0.2">
      <c r="A706" s="48">
        <v>412300</v>
      </c>
      <c r="B706" s="49" t="s">
        <v>53</v>
      </c>
      <c r="C706" s="58">
        <v>21600.000000000004</v>
      </c>
      <c r="D706" s="58">
        <v>21600.000000000004</v>
      </c>
      <c r="E706" s="58">
        <v>0</v>
      </c>
      <c r="F706" s="283">
        <f t="shared" si="191"/>
        <v>100</v>
      </c>
    </row>
    <row r="707" spans="1:6" s="30" customFormat="1" x14ac:dyDescent="0.2">
      <c r="A707" s="48">
        <v>412400</v>
      </c>
      <c r="B707" s="49" t="s">
        <v>55</v>
      </c>
      <c r="C707" s="58">
        <v>23000</v>
      </c>
      <c r="D707" s="58">
        <v>23000</v>
      </c>
      <c r="E707" s="58">
        <v>0</v>
      </c>
      <c r="F707" s="283">
        <f t="shared" si="191"/>
        <v>100</v>
      </c>
    </row>
    <row r="708" spans="1:6" s="30" customFormat="1" x14ac:dyDescent="0.2">
      <c r="A708" s="48">
        <v>412500</v>
      </c>
      <c r="B708" s="49" t="s">
        <v>57</v>
      </c>
      <c r="C708" s="58">
        <v>170000</v>
      </c>
      <c r="D708" s="58">
        <v>170000</v>
      </c>
      <c r="E708" s="58">
        <v>0</v>
      </c>
      <c r="F708" s="283">
        <f t="shared" si="191"/>
        <v>100</v>
      </c>
    </row>
    <row r="709" spans="1:6" s="30" customFormat="1" x14ac:dyDescent="0.2">
      <c r="A709" s="48">
        <v>412600</v>
      </c>
      <c r="B709" s="49" t="s">
        <v>58</v>
      </c>
      <c r="C709" s="58">
        <v>300000</v>
      </c>
      <c r="D709" s="58">
        <v>300000</v>
      </c>
      <c r="E709" s="58">
        <v>0</v>
      </c>
      <c r="F709" s="283">
        <f t="shared" si="191"/>
        <v>100</v>
      </c>
    </row>
    <row r="710" spans="1:6" s="30" customFormat="1" x14ac:dyDescent="0.2">
      <c r="A710" s="48">
        <v>412700</v>
      </c>
      <c r="B710" s="49" t="s">
        <v>60</v>
      </c>
      <c r="C710" s="58">
        <v>265600</v>
      </c>
      <c r="D710" s="58">
        <v>265600</v>
      </c>
      <c r="E710" s="58">
        <v>0</v>
      </c>
      <c r="F710" s="283">
        <f t="shared" si="191"/>
        <v>100</v>
      </c>
    </row>
    <row r="711" spans="1:6" s="30" customFormat="1" x14ac:dyDescent="0.2">
      <c r="A711" s="48">
        <v>412900</v>
      </c>
      <c r="B711" s="53" t="s">
        <v>74</v>
      </c>
      <c r="C711" s="58">
        <v>3500</v>
      </c>
      <c r="D711" s="58">
        <v>3500</v>
      </c>
      <c r="E711" s="58">
        <v>0</v>
      </c>
      <c r="F711" s="283">
        <f t="shared" si="191"/>
        <v>100</v>
      </c>
    </row>
    <row r="712" spans="1:6" s="30" customFormat="1" x14ac:dyDescent="0.2">
      <c r="A712" s="48">
        <v>412900</v>
      </c>
      <c r="B712" s="53" t="s">
        <v>75</v>
      </c>
      <c r="C712" s="58">
        <v>102300</v>
      </c>
      <c r="D712" s="58">
        <v>102300</v>
      </c>
      <c r="E712" s="58">
        <v>0</v>
      </c>
      <c r="F712" s="283">
        <f t="shared" si="191"/>
        <v>100</v>
      </c>
    </row>
    <row r="713" spans="1:6" s="30" customFormat="1" x14ac:dyDescent="0.2">
      <c r="A713" s="48">
        <v>412900</v>
      </c>
      <c r="B713" s="53" t="s">
        <v>76</v>
      </c>
      <c r="C713" s="58">
        <v>4000</v>
      </c>
      <c r="D713" s="58">
        <v>4000</v>
      </c>
      <c r="E713" s="58">
        <v>0</v>
      </c>
      <c r="F713" s="283">
        <f t="shared" si="191"/>
        <v>100</v>
      </c>
    </row>
    <row r="714" spans="1:6" s="30" customFormat="1" x14ac:dyDescent="0.2">
      <c r="A714" s="48">
        <v>412900</v>
      </c>
      <c r="B714" s="53" t="s">
        <v>77</v>
      </c>
      <c r="C714" s="58">
        <v>30100</v>
      </c>
      <c r="D714" s="58">
        <v>30100</v>
      </c>
      <c r="E714" s="58">
        <v>0</v>
      </c>
      <c r="F714" s="283">
        <f t="shared" si="191"/>
        <v>100</v>
      </c>
    </row>
    <row r="715" spans="1:6" s="30" customFormat="1" x14ac:dyDescent="0.2">
      <c r="A715" s="48">
        <v>412900</v>
      </c>
      <c r="B715" s="53" t="s">
        <v>78</v>
      </c>
      <c r="C715" s="58">
        <v>14100</v>
      </c>
      <c r="D715" s="58">
        <v>14100.000000000002</v>
      </c>
      <c r="E715" s="58">
        <v>0</v>
      </c>
      <c r="F715" s="283">
        <f t="shared" si="191"/>
        <v>100.00000000000003</v>
      </c>
    </row>
    <row r="716" spans="1:6" s="30" customFormat="1" x14ac:dyDescent="0.2">
      <c r="A716" s="48">
        <v>412900</v>
      </c>
      <c r="B716" s="53" t="s">
        <v>80</v>
      </c>
      <c r="C716" s="58">
        <v>0</v>
      </c>
      <c r="D716" s="58">
        <v>0</v>
      </c>
      <c r="E716" s="58">
        <v>300000</v>
      </c>
      <c r="F716" s="283">
        <v>0</v>
      </c>
    </row>
    <row r="717" spans="1:6" s="30" customFormat="1" x14ac:dyDescent="0.2">
      <c r="A717" s="46">
        <v>510000</v>
      </c>
      <c r="B717" s="51" t="s">
        <v>244</v>
      </c>
      <c r="C717" s="45">
        <f>C718+C722+C720</f>
        <v>75000</v>
      </c>
      <c r="D717" s="45">
        <f>D718+D722+D720</f>
        <v>183000</v>
      </c>
      <c r="E717" s="45">
        <f>E718+E722+E720</f>
        <v>10724400</v>
      </c>
      <c r="F717" s="282">
        <f t="shared" si="191"/>
        <v>244</v>
      </c>
    </row>
    <row r="718" spans="1:6" s="30" customFormat="1" x14ac:dyDescent="0.2">
      <c r="A718" s="46">
        <v>511000</v>
      </c>
      <c r="B718" s="51" t="s">
        <v>245</v>
      </c>
      <c r="C718" s="45">
        <f>SUM(C719:C719)</f>
        <v>50000</v>
      </c>
      <c r="D718" s="45">
        <f>SUM(D719:D719)</f>
        <v>150000</v>
      </c>
      <c r="E718" s="45">
        <f>SUM(E719:E719)</f>
        <v>10724400</v>
      </c>
      <c r="F718" s="282">
        <f t="shared" si="191"/>
        <v>300</v>
      </c>
    </row>
    <row r="719" spans="1:6" s="30" customFormat="1" x14ac:dyDescent="0.2">
      <c r="A719" s="48">
        <v>511300</v>
      </c>
      <c r="B719" s="49" t="s">
        <v>248</v>
      </c>
      <c r="C719" s="58">
        <v>50000</v>
      </c>
      <c r="D719" s="58">
        <v>150000</v>
      </c>
      <c r="E719" s="58">
        <v>10724400</v>
      </c>
      <c r="F719" s="283">
        <f t="shared" si="191"/>
        <v>300</v>
      </c>
    </row>
    <row r="720" spans="1:6" s="55" customFormat="1" x14ac:dyDescent="0.2">
      <c r="A720" s="46">
        <v>513000</v>
      </c>
      <c r="B720" s="51" t="s">
        <v>252</v>
      </c>
      <c r="C720" s="81">
        <f t="shared" ref="C720:E720" si="194">C721</f>
        <v>0</v>
      </c>
      <c r="D720" s="81">
        <f t="shared" si="194"/>
        <v>8000</v>
      </c>
      <c r="E720" s="81">
        <f t="shared" si="194"/>
        <v>0</v>
      </c>
      <c r="F720" s="282">
        <v>0</v>
      </c>
    </row>
    <row r="721" spans="1:6" s="30" customFormat="1" x14ac:dyDescent="0.2">
      <c r="A721" s="48">
        <v>513700</v>
      </c>
      <c r="B721" s="49" t="s">
        <v>253</v>
      </c>
      <c r="C721" s="50">
        <v>0</v>
      </c>
      <c r="D721" s="58">
        <v>8000</v>
      </c>
      <c r="E721" s="58">
        <v>0</v>
      </c>
      <c r="F721" s="283">
        <v>0</v>
      </c>
    </row>
    <row r="722" spans="1:6" s="55" customFormat="1" x14ac:dyDescent="0.2">
      <c r="A722" s="46">
        <v>516000</v>
      </c>
      <c r="B722" s="51" t="s">
        <v>256</v>
      </c>
      <c r="C722" s="45">
        <f t="shared" ref="C722:D722" si="195">C723</f>
        <v>25000</v>
      </c>
      <c r="D722" s="45">
        <f t="shared" si="195"/>
        <v>25000</v>
      </c>
      <c r="E722" s="45">
        <f t="shared" ref="E722" si="196">E723</f>
        <v>0</v>
      </c>
      <c r="F722" s="282">
        <f t="shared" si="191"/>
        <v>100</v>
      </c>
    </row>
    <row r="723" spans="1:6" s="30" customFormat="1" x14ac:dyDescent="0.2">
      <c r="A723" s="48">
        <v>516100</v>
      </c>
      <c r="B723" s="49" t="s">
        <v>256</v>
      </c>
      <c r="C723" s="58">
        <v>25000</v>
      </c>
      <c r="D723" s="58">
        <v>25000</v>
      </c>
      <c r="E723" s="58">
        <v>0</v>
      </c>
      <c r="F723" s="283">
        <f t="shared" si="191"/>
        <v>100</v>
      </c>
    </row>
    <row r="724" spans="1:6" s="55" customFormat="1" x14ac:dyDescent="0.2">
      <c r="A724" s="46">
        <v>630000</v>
      </c>
      <c r="B724" s="51" t="s">
        <v>275</v>
      </c>
      <c r="C724" s="45">
        <f>C725+0</f>
        <v>80000</v>
      </c>
      <c r="D724" s="45">
        <f>D725+0</f>
        <v>135000</v>
      </c>
      <c r="E724" s="45">
        <f>E725+0</f>
        <v>0</v>
      </c>
      <c r="F724" s="282">
        <f t="shared" si="191"/>
        <v>168.75</v>
      </c>
    </row>
    <row r="725" spans="1:6" s="55" customFormat="1" x14ac:dyDescent="0.2">
      <c r="A725" s="46">
        <v>638000</v>
      </c>
      <c r="B725" s="51" t="s">
        <v>282</v>
      </c>
      <c r="C725" s="45">
        <f t="shared" ref="C725:D725" si="197">C726</f>
        <v>80000</v>
      </c>
      <c r="D725" s="45">
        <f t="shared" si="197"/>
        <v>135000</v>
      </c>
      <c r="E725" s="45">
        <f t="shared" ref="E725" si="198">E726</f>
        <v>0</v>
      </c>
      <c r="F725" s="282">
        <f t="shared" si="191"/>
        <v>168.75</v>
      </c>
    </row>
    <row r="726" spans="1:6" s="30" customFormat="1" x14ac:dyDescent="0.2">
      <c r="A726" s="48">
        <v>638100</v>
      </c>
      <c r="B726" s="49" t="s">
        <v>283</v>
      </c>
      <c r="C726" s="58">
        <v>80000</v>
      </c>
      <c r="D726" s="58">
        <v>135000</v>
      </c>
      <c r="E726" s="58">
        <v>0</v>
      </c>
      <c r="F726" s="283">
        <f t="shared" si="191"/>
        <v>168.75</v>
      </c>
    </row>
    <row r="727" spans="1:6" s="30" customFormat="1" x14ac:dyDescent="0.2">
      <c r="A727" s="89"/>
      <c r="B727" s="83" t="s">
        <v>292</v>
      </c>
      <c r="C727" s="87">
        <f>C697+C717+C724+0</f>
        <v>8923100</v>
      </c>
      <c r="D727" s="87">
        <f>D697+D717+D724+0</f>
        <v>9921600</v>
      </c>
      <c r="E727" s="87">
        <f>E697+E717+E724+0</f>
        <v>11024400</v>
      </c>
      <c r="F727" s="34">
        <f t="shared" si="191"/>
        <v>111.19005726709328</v>
      </c>
    </row>
    <row r="728" spans="1:6" s="30" customFormat="1" x14ac:dyDescent="0.2">
      <c r="A728" s="66"/>
      <c r="B728" s="44"/>
      <c r="C728" s="67"/>
      <c r="D728" s="67"/>
      <c r="E728" s="67"/>
      <c r="F728" s="279"/>
    </row>
    <row r="729" spans="1:6" s="30" customFormat="1" x14ac:dyDescent="0.2">
      <c r="A729" s="66"/>
      <c r="B729" s="44"/>
      <c r="C729" s="67"/>
      <c r="D729" s="67"/>
      <c r="E729" s="67"/>
      <c r="F729" s="279"/>
    </row>
    <row r="730" spans="1:6" s="30" customFormat="1" x14ac:dyDescent="0.2">
      <c r="A730" s="48" t="s">
        <v>725</v>
      </c>
      <c r="B730" s="51"/>
      <c r="C730" s="67"/>
      <c r="D730" s="67"/>
      <c r="E730" s="67"/>
      <c r="F730" s="279"/>
    </row>
    <row r="731" spans="1:6" s="30" customFormat="1" x14ac:dyDescent="0.2">
      <c r="A731" s="48" t="s">
        <v>313</v>
      </c>
      <c r="B731" s="51"/>
      <c r="C731" s="67"/>
      <c r="D731" s="67"/>
      <c r="E731" s="67"/>
      <c r="F731" s="279"/>
    </row>
    <row r="732" spans="1:6" s="30" customFormat="1" x14ac:dyDescent="0.2">
      <c r="A732" s="48" t="s">
        <v>518</v>
      </c>
      <c r="B732" s="51"/>
      <c r="C732" s="67"/>
      <c r="D732" s="67"/>
      <c r="E732" s="67"/>
      <c r="F732" s="279"/>
    </row>
    <row r="733" spans="1:6" s="30" customFormat="1" x14ac:dyDescent="0.2">
      <c r="A733" s="48" t="s">
        <v>291</v>
      </c>
      <c r="B733" s="51"/>
      <c r="C733" s="67"/>
      <c r="D733" s="67"/>
      <c r="E733" s="67"/>
      <c r="F733" s="279"/>
    </row>
    <row r="734" spans="1:6" s="30" customFormat="1" x14ac:dyDescent="0.2">
      <c r="A734" s="48"/>
      <c r="B734" s="79"/>
      <c r="C734" s="67"/>
      <c r="D734" s="67"/>
      <c r="E734" s="67"/>
      <c r="F734" s="279"/>
    </row>
    <row r="735" spans="1:6" s="55" customFormat="1" x14ac:dyDescent="0.2">
      <c r="A735" s="46">
        <v>410000</v>
      </c>
      <c r="B735" s="47" t="s">
        <v>44</v>
      </c>
      <c r="C735" s="45">
        <f t="shared" ref="C735:D735" si="199">C736+C741</f>
        <v>1185300</v>
      </c>
      <c r="D735" s="45">
        <f t="shared" si="199"/>
        <v>1232300</v>
      </c>
      <c r="E735" s="45">
        <f t="shared" ref="E735" si="200">E736+E741</f>
        <v>0</v>
      </c>
      <c r="F735" s="282">
        <f t="shared" ref="F735:F762" si="201">D735/C735*100</f>
        <v>103.96524086729097</v>
      </c>
    </row>
    <row r="736" spans="1:6" s="55" customFormat="1" x14ac:dyDescent="0.2">
      <c r="A736" s="46">
        <v>411000</v>
      </c>
      <c r="B736" s="47" t="s">
        <v>45</v>
      </c>
      <c r="C736" s="45">
        <f t="shared" ref="C736:D736" si="202">SUM(C737:C740)</f>
        <v>720700</v>
      </c>
      <c r="D736" s="45">
        <f t="shared" si="202"/>
        <v>767700</v>
      </c>
      <c r="E736" s="45">
        <f t="shared" ref="E736" si="203">SUM(E737:E740)</f>
        <v>0</v>
      </c>
      <c r="F736" s="282">
        <f t="shared" si="201"/>
        <v>106.52143749132787</v>
      </c>
    </row>
    <row r="737" spans="1:6" s="30" customFormat="1" x14ac:dyDescent="0.2">
      <c r="A737" s="48">
        <v>411100</v>
      </c>
      <c r="B737" s="49" t="s">
        <v>46</v>
      </c>
      <c r="C737" s="58">
        <v>660000</v>
      </c>
      <c r="D737" s="58">
        <v>707000</v>
      </c>
      <c r="E737" s="58">
        <v>0</v>
      </c>
      <c r="F737" s="283">
        <f t="shared" si="201"/>
        <v>107.12121212121212</v>
      </c>
    </row>
    <row r="738" spans="1:6" s="30" customFormat="1" x14ac:dyDescent="0.2">
      <c r="A738" s="48">
        <v>411200</v>
      </c>
      <c r="B738" s="49" t="s">
        <v>47</v>
      </c>
      <c r="C738" s="58">
        <v>42000</v>
      </c>
      <c r="D738" s="58">
        <v>42000</v>
      </c>
      <c r="E738" s="58">
        <v>0</v>
      </c>
      <c r="F738" s="283">
        <f t="shared" si="201"/>
        <v>100</v>
      </c>
    </row>
    <row r="739" spans="1:6" s="30" customFormat="1" ht="40.5" x14ac:dyDescent="0.2">
      <c r="A739" s="48">
        <v>411300</v>
      </c>
      <c r="B739" s="49" t="s">
        <v>48</v>
      </c>
      <c r="C739" s="58">
        <v>10500</v>
      </c>
      <c r="D739" s="58">
        <v>10500</v>
      </c>
      <c r="E739" s="58">
        <v>0</v>
      </c>
      <c r="F739" s="283">
        <f t="shared" si="201"/>
        <v>100</v>
      </c>
    </row>
    <row r="740" spans="1:6" s="30" customFormat="1" x14ac:dyDescent="0.2">
      <c r="A740" s="48">
        <v>411400</v>
      </c>
      <c r="B740" s="49" t="s">
        <v>49</v>
      </c>
      <c r="C740" s="58">
        <v>8200</v>
      </c>
      <c r="D740" s="58">
        <v>8200</v>
      </c>
      <c r="E740" s="58">
        <v>0</v>
      </c>
      <c r="F740" s="283">
        <f t="shared" si="201"/>
        <v>100</v>
      </c>
    </row>
    <row r="741" spans="1:6" s="55" customFormat="1" x14ac:dyDescent="0.2">
      <c r="A741" s="46">
        <v>412000</v>
      </c>
      <c r="B741" s="51" t="s">
        <v>50</v>
      </c>
      <c r="C741" s="45">
        <f>SUM(C742:C753)</f>
        <v>464600</v>
      </c>
      <c r="D741" s="45">
        <f>SUM(D742:D753)</f>
        <v>464600</v>
      </c>
      <c r="E741" s="45">
        <f>SUM(E742:E753)</f>
        <v>0</v>
      </c>
      <c r="F741" s="282">
        <f t="shared" si="201"/>
        <v>100</v>
      </c>
    </row>
    <row r="742" spans="1:6" s="30" customFormat="1" x14ac:dyDescent="0.2">
      <c r="A742" s="56">
        <v>412100</v>
      </c>
      <c r="B742" s="49" t="s">
        <v>51</v>
      </c>
      <c r="C742" s="58">
        <v>7999.9999999999982</v>
      </c>
      <c r="D742" s="58">
        <v>7999.9999999999982</v>
      </c>
      <c r="E742" s="58">
        <v>0</v>
      </c>
      <c r="F742" s="283">
        <f t="shared" si="201"/>
        <v>100</v>
      </c>
    </row>
    <row r="743" spans="1:6" s="30" customFormat="1" x14ac:dyDescent="0.2">
      <c r="A743" s="48">
        <v>412200</v>
      </c>
      <c r="B743" s="49" t="s">
        <v>52</v>
      </c>
      <c r="C743" s="58">
        <v>25000</v>
      </c>
      <c r="D743" s="58">
        <v>25000</v>
      </c>
      <c r="E743" s="58">
        <v>0</v>
      </c>
      <c r="F743" s="283">
        <f t="shared" si="201"/>
        <v>100</v>
      </c>
    </row>
    <row r="744" spans="1:6" s="30" customFormat="1" x14ac:dyDescent="0.2">
      <c r="A744" s="48">
        <v>412300</v>
      </c>
      <c r="B744" s="49" t="s">
        <v>53</v>
      </c>
      <c r="C744" s="58">
        <v>6000</v>
      </c>
      <c r="D744" s="58">
        <v>6000</v>
      </c>
      <c r="E744" s="58">
        <v>0</v>
      </c>
      <c r="F744" s="283">
        <f t="shared" si="201"/>
        <v>100</v>
      </c>
    </row>
    <row r="745" spans="1:6" s="30" customFormat="1" x14ac:dyDescent="0.2">
      <c r="A745" s="48">
        <v>412400</v>
      </c>
      <c r="B745" s="49" t="s">
        <v>55</v>
      </c>
      <c r="C745" s="58">
        <v>8000</v>
      </c>
      <c r="D745" s="58">
        <v>8000</v>
      </c>
      <c r="E745" s="58">
        <v>0</v>
      </c>
      <c r="F745" s="283">
        <f t="shared" si="201"/>
        <v>100</v>
      </c>
    </row>
    <row r="746" spans="1:6" s="30" customFormat="1" x14ac:dyDescent="0.2">
      <c r="A746" s="48">
        <v>412500</v>
      </c>
      <c r="B746" s="49" t="s">
        <v>57</v>
      </c>
      <c r="C746" s="58">
        <v>27000</v>
      </c>
      <c r="D746" s="58">
        <v>27000</v>
      </c>
      <c r="E746" s="58">
        <v>0</v>
      </c>
      <c r="F746" s="283">
        <f t="shared" si="201"/>
        <v>100</v>
      </c>
    </row>
    <row r="747" spans="1:6" s="30" customFormat="1" x14ac:dyDescent="0.2">
      <c r="A747" s="48">
        <v>412600</v>
      </c>
      <c r="B747" s="49" t="s">
        <v>58</v>
      </c>
      <c r="C747" s="58">
        <v>77000</v>
      </c>
      <c r="D747" s="58">
        <v>77000</v>
      </c>
      <c r="E747" s="58">
        <v>0</v>
      </c>
      <c r="F747" s="283">
        <f t="shared" si="201"/>
        <v>100</v>
      </c>
    </row>
    <row r="748" spans="1:6" s="30" customFormat="1" x14ac:dyDescent="0.2">
      <c r="A748" s="48">
        <v>412700</v>
      </c>
      <c r="B748" s="49" t="s">
        <v>60</v>
      </c>
      <c r="C748" s="58">
        <v>25000</v>
      </c>
      <c r="D748" s="58">
        <v>25000</v>
      </c>
      <c r="E748" s="58">
        <v>0</v>
      </c>
      <c r="F748" s="283">
        <f t="shared" si="201"/>
        <v>100</v>
      </c>
    </row>
    <row r="749" spans="1:6" s="30" customFormat="1" x14ac:dyDescent="0.2">
      <c r="A749" s="48">
        <v>412900</v>
      </c>
      <c r="B749" s="53" t="s">
        <v>74</v>
      </c>
      <c r="C749" s="58">
        <v>600</v>
      </c>
      <c r="D749" s="58">
        <v>600</v>
      </c>
      <c r="E749" s="58">
        <v>0</v>
      </c>
      <c r="F749" s="283">
        <f t="shared" si="201"/>
        <v>100</v>
      </c>
    </row>
    <row r="750" spans="1:6" s="30" customFormat="1" x14ac:dyDescent="0.2">
      <c r="A750" s="48">
        <v>412900</v>
      </c>
      <c r="B750" s="53" t="s">
        <v>75</v>
      </c>
      <c r="C750" s="58">
        <v>35000</v>
      </c>
      <c r="D750" s="58">
        <v>35000</v>
      </c>
      <c r="E750" s="58">
        <v>0</v>
      </c>
      <c r="F750" s="283">
        <f t="shared" si="201"/>
        <v>100</v>
      </c>
    </row>
    <row r="751" spans="1:6" s="30" customFormat="1" x14ac:dyDescent="0.2">
      <c r="A751" s="48">
        <v>412900</v>
      </c>
      <c r="B751" s="53" t="s">
        <v>76</v>
      </c>
      <c r="C751" s="58">
        <v>240000</v>
      </c>
      <c r="D751" s="58">
        <v>240000</v>
      </c>
      <c r="E751" s="58">
        <v>0</v>
      </c>
      <c r="F751" s="283">
        <f t="shared" si="201"/>
        <v>100</v>
      </c>
    </row>
    <row r="752" spans="1:6" s="30" customFormat="1" x14ac:dyDescent="0.2">
      <c r="A752" s="48">
        <v>412900</v>
      </c>
      <c r="B752" s="53" t="s">
        <v>77</v>
      </c>
      <c r="C752" s="58">
        <v>10000</v>
      </c>
      <c r="D752" s="58">
        <v>10000</v>
      </c>
      <c r="E752" s="58">
        <v>0</v>
      </c>
      <c r="F752" s="283">
        <f t="shared" si="201"/>
        <v>100</v>
      </c>
    </row>
    <row r="753" spans="1:6" s="30" customFormat="1" x14ac:dyDescent="0.2">
      <c r="A753" s="48">
        <v>412900</v>
      </c>
      <c r="B753" s="53" t="s">
        <v>78</v>
      </c>
      <c r="C753" s="58">
        <v>3000</v>
      </c>
      <c r="D753" s="58">
        <v>3000</v>
      </c>
      <c r="E753" s="58">
        <v>0</v>
      </c>
      <c r="F753" s="283">
        <f t="shared" si="201"/>
        <v>100</v>
      </c>
    </row>
    <row r="754" spans="1:6" s="55" customFormat="1" x14ac:dyDescent="0.2">
      <c r="A754" s="46">
        <v>510000</v>
      </c>
      <c r="B754" s="51" t="s">
        <v>244</v>
      </c>
      <c r="C754" s="45">
        <f>C755+C757</f>
        <v>40000</v>
      </c>
      <c r="D754" s="45">
        <f>D755+D757</f>
        <v>40000</v>
      </c>
      <c r="E754" s="45">
        <f>E755+E757</f>
        <v>0</v>
      </c>
      <c r="F754" s="282">
        <f t="shared" si="201"/>
        <v>100</v>
      </c>
    </row>
    <row r="755" spans="1:6" s="55" customFormat="1" x14ac:dyDescent="0.2">
      <c r="A755" s="46">
        <v>511000</v>
      </c>
      <c r="B755" s="51" t="s">
        <v>245</v>
      </c>
      <c r="C755" s="45">
        <f>C756+0</f>
        <v>15000</v>
      </c>
      <c r="D755" s="45">
        <f>D756+0</f>
        <v>15000</v>
      </c>
      <c r="E755" s="45">
        <f>E756+0</f>
        <v>0</v>
      </c>
      <c r="F755" s="282">
        <f t="shared" si="201"/>
        <v>100</v>
      </c>
    </row>
    <row r="756" spans="1:6" s="30" customFormat="1" x14ac:dyDescent="0.2">
      <c r="A756" s="48">
        <v>511300</v>
      </c>
      <c r="B756" s="49" t="s">
        <v>248</v>
      </c>
      <c r="C756" s="58">
        <v>15000</v>
      </c>
      <c r="D756" s="58">
        <v>15000</v>
      </c>
      <c r="E756" s="58">
        <v>0</v>
      </c>
      <c r="F756" s="283">
        <f t="shared" si="201"/>
        <v>100</v>
      </c>
    </row>
    <row r="757" spans="1:6" s="55" customFormat="1" x14ac:dyDescent="0.2">
      <c r="A757" s="46">
        <v>516000</v>
      </c>
      <c r="B757" s="51" t="s">
        <v>256</v>
      </c>
      <c r="C757" s="45">
        <f t="shared" ref="C757:D757" si="204">C758</f>
        <v>25000</v>
      </c>
      <c r="D757" s="45">
        <f t="shared" si="204"/>
        <v>25000</v>
      </c>
      <c r="E757" s="45">
        <f t="shared" ref="E757" si="205">E758</f>
        <v>0</v>
      </c>
      <c r="F757" s="282">
        <f t="shared" si="201"/>
        <v>100</v>
      </c>
    </row>
    <row r="758" spans="1:6" s="30" customFormat="1" x14ac:dyDescent="0.2">
      <c r="A758" s="48">
        <v>516100</v>
      </c>
      <c r="B758" s="49" t="s">
        <v>256</v>
      </c>
      <c r="C758" s="58">
        <v>25000</v>
      </c>
      <c r="D758" s="58">
        <v>25000</v>
      </c>
      <c r="E758" s="58">
        <v>0</v>
      </c>
      <c r="F758" s="283">
        <f t="shared" si="201"/>
        <v>100</v>
      </c>
    </row>
    <row r="759" spans="1:6" s="55" customFormat="1" x14ac:dyDescent="0.2">
      <c r="A759" s="46">
        <v>630000</v>
      </c>
      <c r="B759" s="51" t="s">
        <v>275</v>
      </c>
      <c r="C759" s="45">
        <f t="shared" ref="C759:D760" si="206">C760</f>
        <v>20000</v>
      </c>
      <c r="D759" s="45">
        <f t="shared" si="206"/>
        <v>22000</v>
      </c>
      <c r="E759" s="45">
        <f t="shared" ref="E759:E760" si="207">E760</f>
        <v>0</v>
      </c>
      <c r="F759" s="282">
        <f t="shared" si="201"/>
        <v>110.00000000000001</v>
      </c>
    </row>
    <row r="760" spans="1:6" s="55" customFormat="1" x14ac:dyDescent="0.2">
      <c r="A760" s="46">
        <v>638000</v>
      </c>
      <c r="B760" s="51" t="s">
        <v>282</v>
      </c>
      <c r="C760" s="45">
        <f t="shared" si="206"/>
        <v>20000</v>
      </c>
      <c r="D760" s="45">
        <f t="shared" si="206"/>
        <v>22000</v>
      </c>
      <c r="E760" s="45">
        <f t="shared" si="207"/>
        <v>0</v>
      </c>
      <c r="F760" s="282">
        <f t="shared" si="201"/>
        <v>110.00000000000001</v>
      </c>
    </row>
    <row r="761" spans="1:6" s="30" customFormat="1" x14ac:dyDescent="0.2">
      <c r="A761" s="48">
        <v>638100</v>
      </c>
      <c r="B761" s="49" t="s">
        <v>283</v>
      </c>
      <c r="C761" s="58">
        <v>20000</v>
      </c>
      <c r="D761" s="58">
        <v>22000</v>
      </c>
      <c r="E761" s="58">
        <v>0</v>
      </c>
      <c r="F761" s="283">
        <f t="shared" si="201"/>
        <v>110.00000000000001</v>
      </c>
    </row>
    <row r="762" spans="1:6" s="30" customFormat="1" x14ac:dyDescent="0.2">
      <c r="A762" s="93"/>
      <c r="B762" s="94" t="s">
        <v>292</v>
      </c>
      <c r="C762" s="88">
        <f>C735+C754+C759</f>
        <v>1245300</v>
      </c>
      <c r="D762" s="88">
        <f>D735+D754+D759</f>
        <v>1294300</v>
      </c>
      <c r="E762" s="88">
        <f>E735+E754+E759</f>
        <v>0</v>
      </c>
      <c r="F762" s="34">
        <f t="shared" si="201"/>
        <v>103.93479482855537</v>
      </c>
    </row>
    <row r="763" spans="1:6" s="30" customFormat="1" x14ac:dyDescent="0.2">
      <c r="A763" s="66"/>
      <c r="B763" s="44"/>
      <c r="C763" s="67"/>
      <c r="D763" s="67"/>
      <c r="E763" s="67"/>
      <c r="F763" s="279"/>
    </row>
    <row r="764" spans="1:6" s="30" customFormat="1" x14ac:dyDescent="0.2">
      <c r="A764" s="66"/>
      <c r="B764" s="44"/>
      <c r="C764" s="67"/>
      <c r="D764" s="67"/>
      <c r="E764" s="67"/>
      <c r="F764" s="279"/>
    </row>
    <row r="765" spans="1:6" s="30" customFormat="1" x14ac:dyDescent="0.2">
      <c r="A765" s="48" t="s">
        <v>728</v>
      </c>
      <c r="B765" s="44"/>
      <c r="C765" s="67"/>
      <c r="D765" s="67"/>
      <c r="E765" s="67"/>
      <c r="F765" s="279"/>
    </row>
    <row r="766" spans="1:6" s="30" customFormat="1" x14ac:dyDescent="0.2">
      <c r="A766" s="48" t="s">
        <v>313</v>
      </c>
      <c r="B766" s="44"/>
      <c r="C766" s="67"/>
      <c r="D766" s="67"/>
      <c r="E766" s="67"/>
      <c r="F766" s="279"/>
    </row>
    <row r="767" spans="1:6" s="30" customFormat="1" x14ac:dyDescent="0.2">
      <c r="A767" s="48" t="s">
        <v>373</v>
      </c>
      <c r="B767" s="44"/>
      <c r="C767" s="67"/>
      <c r="D767" s="67"/>
      <c r="E767" s="67"/>
      <c r="F767" s="279"/>
    </row>
    <row r="768" spans="1:6" s="30" customFormat="1" x14ac:dyDescent="0.2">
      <c r="A768" s="48" t="s">
        <v>291</v>
      </c>
      <c r="B768" s="44"/>
      <c r="C768" s="67"/>
      <c r="D768" s="67"/>
      <c r="E768" s="67"/>
      <c r="F768" s="279"/>
    </row>
    <row r="769" spans="1:6" s="30" customFormat="1" x14ac:dyDescent="0.2">
      <c r="A769" s="66"/>
      <c r="B769" s="44"/>
      <c r="C769" s="67"/>
      <c r="D769" s="67"/>
      <c r="E769" s="67"/>
      <c r="F769" s="279"/>
    </row>
    <row r="770" spans="1:6" s="55" customFormat="1" x14ac:dyDescent="0.2">
      <c r="A770" s="46">
        <v>410000</v>
      </c>
      <c r="B770" s="47" t="s">
        <v>44</v>
      </c>
      <c r="C770" s="45">
        <f>C771+C776+C798+C791+C789+0+C805</f>
        <v>7099600</v>
      </c>
      <c r="D770" s="45">
        <f>D771+D776+D798+D791+D789+0+D805</f>
        <v>7197500</v>
      </c>
      <c r="E770" s="45">
        <f>E771+E776+E798+E791+E789+0+E805</f>
        <v>0</v>
      </c>
      <c r="F770" s="282">
        <f t="shared" ref="F770:F796" si="208">D770/C770*100</f>
        <v>101.37895092681278</v>
      </c>
    </row>
    <row r="771" spans="1:6" s="55" customFormat="1" x14ac:dyDescent="0.2">
      <c r="A771" s="46">
        <v>411000</v>
      </c>
      <c r="B771" s="47" t="s">
        <v>45</v>
      </c>
      <c r="C771" s="45">
        <f t="shared" ref="C771:D771" si="209">SUM(C772:C775)</f>
        <v>2342100</v>
      </c>
      <c r="D771" s="45">
        <f t="shared" si="209"/>
        <v>2437900</v>
      </c>
      <c r="E771" s="45">
        <f t="shared" ref="E771" si="210">SUM(E772:E775)</f>
        <v>0</v>
      </c>
      <c r="F771" s="282">
        <f t="shared" si="208"/>
        <v>104.09034627044105</v>
      </c>
    </row>
    <row r="772" spans="1:6" s="30" customFormat="1" x14ac:dyDescent="0.2">
      <c r="A772" s="48">
        <v>411100</v>
      </c>
      <c r="B772" s="49" t="s">
        <v>46</v>
      </c>
      <c r="C772" s="58">
        <v>2150000</v>
      </c>
      <c r="D772" s="58">
        <v>2235000</v>
      </c>
      <c r="E772" s="58">
        <v>0</v>
      </c>
      <c r="F772" s="283">
        <f t="shared" si="208"/>
        <v>103.95348837209302</v>
      </c>
    </row>
    <row r="773" spans="1:6" s="30" customFormat="1" x14ac:dyDescent="0.2">
      <c r="A773" s="48">
        <v>411200</v>
      </c>
      <c r="B773" s="49" t="s">
        <v>47</v>
      </c>
      <c r="C773" s="58">
        <v>68000</v>
      </c>
      <c r="D773" s="58">
        <v>68000</v>
      </c>
      <c r="E773" s="58">
        <v>0</v>
      </c>
      <c r="F773" s="283">
        <f t="shared" si="208"/>
        <v>100</v>
      </c>
    </row>
    <row r="774" spans="1:6" s="30" customFormat="1" ht="40.5" x14ac:dyDescent="0.2">
      <c r="A774" s="48">
        <v>411300</v>
      </c>
      <c r="B774" s="49" t="s">
        <v>48</v>
      </c>
      <c r="C774" s="58">
        <v>49100</v>
      </c>
      <c r="D774" s="58">
        <v>59900</v>
      </c>
      <c r="E774" s="58">
        <v>0</v>
      </c>
      <c r="F774" s="283">
        <f t="shared" si="208"/>
        <v>121.99592668024439</v>
      </c>
    </row>
    <row r="775" spans="1:6" s="30" customFormat="1" x14ac:dyDescent="0.2">
      <c r="A775" s="48">
        <v>411400</v>
      </c>
      <c r="B775" s="49" t="s">
        <v>49</v>
      </c>
      <c r="C775" s="58">
        <v>75000</v>
      </c>
      <c r="D775" s="58">
        <v>75000</v>
      </c>
      <c r="E775" s="58">
        <v>0</v>
      </c>
      <c r="F775" s="283">
        <f t="shared" si="208"/>
        <v>100</v>
      </c>
    </row>
    <row r="776" spans="1:6" s="55" customFormat="1" x14ac:dyDescent="0.2">
      <c r="A776" s="46">
        <v>412000</v>
      </c>
      <c r="B776" s="51" t="s">
        <v>50</v>
      </c>
      <c r="C776" s="45">
        <f t="shared" ref="C776:D776" si="211">SUM(C777:C788)</f>
        <v>227700</v>
      </c>
      <c r="D776" s="45">
        <f t="shared" si="211"/>
        <v>229800</v>
      </c>
      <c r="E776" s="45">
        <f t="shared" ref="E776" si="212">SUM(E777:E788)</f>
        <v>0</v>
      </c>
      <c r="F776" s="282">
        <f t="shared" si="208"/>
        <v>100.92226613965745</v>
      </c>
    </row>
    <row r="777" spans="1:6" s="30" customFormat="1" x14ac:dyDescent="0.2">
      <c r="A777" s="48">
        <v>412100</v>
      </c>
      <c r="B777" s="49" t="s">
        <v>51</v>
      </c>
      <c r="C777" s="58">
        <v>1200</v>
      </c>
      <c r="D777" s="58">
        <v>900</v>
      </c>
      <c r="E777" s="58">
        <v>0</v>
      </c>
      <c r="F777" s="283">
        <f t="shared" si="208"/>
        <v>75</v>
      </c>
    </row>
    <row r="778" spans="1:6" s="30" customFormat="1" x14ac:dyDescent="0.2">
      <c r="A778" s="48">
        <v>412200</v>
      </c>
      <c r="B778" s="49" t="s">
        <v>52</v>
      </c>
      <c r="C778" s="58">
        <v>33000</v>
      </c>
      <c r="D778" s="58">
        <v>33000</v>
      </c>
      <c r="E778" s="58">
        <v>0</v>
      </c>
      <c r="F778" s="283">
        <f t="shared" si="208"/>
        <v>100</v>
      </c>
    </row>
    <row r="779" spans="1:6" s="30" customFormat="1" x14ac:dyDescent="0.2">
      <c r="A779" s="48">
        <v>412300</v>
      </c>
      <c r="B779" s="49" t="s">
        <v>53</v>
      </c>
      <c r="C779" s="58">
        <v>29000</v>
      </c>
      <c r="D779" s="58">
        <v>29000</v>
      </c>
      <c r="E779" s="58">
        <v>0</v>
      </c>
      <c r="F779" s="283">
        <f t="shared" si="208"/>
        <v>100</v>
      </c>
    </row>
    <row r="780" spans="1:6" s="30" customFormat="1" x14ac:dyDescent="0.2">
      <c r="A780" s="48">
        <v>412500</v>
      </c>
      <c r="B780" s="49" t="s">
        <v>57</v>
      </c>
      <c r="C780" s="58">
        <v>27000</v>
      </c>
      <c r="D780" s="58">
        <v>26999.999999999996</v>
      </c>
      <c r="E780" s="58">
        <v>0</v>
      </c>
      <c r="F780" s="283">
        <f t="shared" si="208"/>
        <v>99.999999999999986</v>
      </c>
    </row>
    <row r="781" spans="1:6" s="30" customFormat="1" x14ac:dyDescent="0.2">
      <c r="A781" s="48">
        <v>412600</v>
      </c>
      <c r="B781" s="49" t="s">
        <v>58</v>
      </c>
      <c r="C781" s="58">
        <v>71000</v>
      </c>
      <c r="D781" s="58">
        <v>71000</v>
      </c>
      <c r="E781" s="58">
        <v>0</v>
      </c>
      <c r="F781" s="283">
        <f t="shared" si="208"/>
        <v>100</v>
      </c>
    </row>
    <row r="782" spans="1:6" s="30" customFormat="1" x14ac:dyDescent="0.2">
      <c r="A782" s="48">
        <v>412700</v>
      </c>
      <c r="B782" s="49" t="s">
        <v>60</v>
      </c>
      <c r="C782" s="58">
        <v>26000</v>
      </c>
      <c r="D782" s="58">
        <v>27100.000000000004</v>
      </c>
      <c r="E782" s="58">
        <v>0</v>
      </c>
      <c r="F782" s="283">
        <f t="shared" si="208"/>
        <v>104.23076923076924</v>
      </c>
    </row>
    <row r="783" spans="1:6" s="30" customFormat="1" x14ac:dyDescent="0.2">
      <c r="A783" s="48">
        <v>412900</v>
      </c>
      <c r="B783" s="53" t="s">
        <v>74</v>
      </c>
      <c r="C783" s="58">
        <v>1000</v>
      </c>
      <c r="D783" s="58">
        <v>1000</v>
      </c>
      <c r="E783" s="58">
        <v>0</v>
      </c>
      <c r="F783" s="283">
        <f t="shared" si="208"/>
        <v>100</v>
      </c>
    </row>
    <row r="784" spans="1:6" s="30" customFormat="1" x14ac:dyDescent="0.2">
      <c r="A784" s="48">
        <v>412900</v>
      </c>
      <c r="B784" s="53" t="s">
        <v>75</v>
      </c>
      <c r="C784" s="58">
        <v>25000</v>
      </c>
      <c r="D784" s="58">
        <v>25000</v>
      </c>
      <c r="E784" s="58">
        <v>0</v>
      </c>
      <c r="F784" s="283">
        <f t="shared" si="208"/>
        <v>100</v>
      </c>
    </row>
    <row r="785" spans="1:6" s="30" customFormat="1" x14ac:dyDescent="0.2">
      <c r="A785" s="48">
        <v>412900</v>
      </c>
      <c r="B785" s="53" t="s">
        <v>76</v>
      </c>
      <c r="C785" s="58">
        <v>4000</v>
      </c>
      <c r="D785" s="58">
        <v>4000</v>
      </c>
      <c r="E785" s="58">
        <v>0</v>
      </c>
      <c r="F785" s="283">
        <f t="shared" si="208"/>
        <v>100</v>
      </c>
    </row>
    <row r="786" spans="1:6" s="30" customFormat="1" x14ac:dyDescent="0.2">
      <c r="A786" s="48">
        <v>412900</v>
      </c>
      <c r="B786" s="53" t="s">
        <v>77</v>
      </c>
      <c r="C786" s="58">
        <v>4500</v>
      </c>
      <c r="D786" s="58">
        <v>5800</v>
      </c>
      <c r="E786" s="58">
        <v>0</v>
      </c>
      <c r="F786" s="283">
        <f t="shared" si="208"/>
        <v>128.88888888888889</v>
      </c>
    </row>
    <row r="787" spans="1:6" s="30" customFormat="1" x14ac:dyDescent="0.2">
      <c r="A787" s="48">
        <v>412900</v>
      </c>
      <c r="B787" s="53" t="s">
        <v>78</v>
      </c>
      <c r="C787" s="58">
        <v>5000</v>
      </c>
      <c r="D787" s="58">
        <v>5000</v>
      </c>
      <c r="E787" s="58">
        <v>0</v>
      </c>
      <c r="F787" s="283">
        <f t="shared" si="208"/>
        <v>100</v>
      </c>
    </row>
    <row r="788" spans="1:6" s="30" customFormat="1" x14ac:dyDescent="0.2">
      <c r="A788" s="48">
        <v>412900</v>
      </c>
      <c r="B788" s="49" t="s">
        <v>80</v>
      </c>
      <c r="C788" s="58">
        <v>1000</v>
      </c>
      <c r="D788" s="58">
        <v>1000</v>
      </c>
      <c r="E788" s="58">
        <v>0</v>
      </c>
      <c r="F788" s="283">
        <f t="shared" si="208"/>
        <v>100</v>
      </c>
    </row>
    <row r="789" spans="1:6" s="55" customFormat="1" x14ac:dyDescent="0.2">
      <c r="A789" s="46">
        <v>413000</v>
      </c>
      <c r="B789" s="51" t="s">
        <v>96</v>
      </c>
      <c r="C789" s="45">
        <f t="shared" ref="C789:D789" si="213">C790</f>
        <v>1500</v>
      </c>
      <c r="D789" s="45">
        <f t="shared" si="213"/>
        <v>1500</v>
      </c>
      <c r="E789" s="45">
        <f t="shared" ref="E789" si="214">E790</f>
        <v>0</v>
      </c>
      <c r="F789" s="282">
        <f t="shared" si="208"/>
        <v>100</v>
      </c>
    </row>
    <row r="790" spans="1:6" s="30" customFormat="1" x14ac:dyDescent="0.2">
      <c r="A790" s="48">
        <v>413900</v>
      </c>
      <c r="B790" s="49" t="s">
        <v>106</v>
      </c>
      <c r="C790" s="58">
        <v>1500</v>
      </c>
      <c r="D790" s="58">
        <v>1500</v>
      </c>
      <c r="E790" s="58">
        <v>0</v>
      </c>
      <c r="F790" s="283">
        <f t="shared" si="208"/>
        <v>100</v>
      </c>
    </row>
    <row r="791" spans="1:6" s="55" customFormat="1" x14ac:dyDescent="0.2">
      <c r="A791" s="46">
        <v>415000</v>
      </c>
      <c r="B791" s="51" t="s">
        <v>119</v>
      </c>
      <c r="C791" s="45">
        <f>SUM(C792:C797)</f>
        <v>776000</v>
      </c>
      <c r="D791" s="45">
        <f>SUM(D792:D797)</f>
        <v>776000</v>
      </c>
      <c r="E791" s="45">
        <f>SUM(E792:E797)</f>
        <v>0</v>
      </c>
      <c r="F791" s="282">
        <f t="shared" si="208"/>
        <v>100</v>
      </c>
    </row>
    <row r="792" spans="1:6" s="30" customFormat="1" x14ac:dyDescent="0.2">
      <c r="A792" s="90">
        <v>415200</v>
      </c>
      <c r="B792" s="95" t="s">
        <v>151</v>
      </c>
      <c r="C792" s="58">
        <v>35000</v>
      </c>
      <c r="D792" s="58">
        <v>35000</v>
      </c>
      <c r="E792" s="58">
        <v>0</v>
      </c>
      <c r="F792" s="283">
        <f t="shared" si="208"/>
        <v>100</v>
      </c>
    </row>
    <row r="793" spans="1:6" s="30" customFormat="1" x14ac:dyDescent="0.2">
      <c r="A793" s="48">
        <v>415200</v>
      </c>
      <c r="B793" s="49" t="s">
        <v>152</v>
      </c>
      <c r="C793" s="58">
        <v>296000</v>
      </c>
      <c r="D793" s="58">
        <v>296000</v>
      </c>
      <c r="E793" s="58">
        <v>0</v>
      </c>
      <c r="F793" s="283">
        <f t="shared" si="208"/>
        <v>100</v>
      </c>
    </row>
    <row r="794" spans="1:6" s="30" customFormat="1" x14ac:dyDescent="0.2">
      <c r="A794" s="48">
        <v>415200</v>
      </c>
      <c r="B794" s="49" t="s">
        <v>153</v>
      </c>
      <c r="C794" s="58">
        <v>180000</v>
      </c>
      <c r="D794" s="58">
        <v>180000</v>
      </c>
      <c r="E794" s="58">
        <v>0</v>
      </c>
      <c r="F794" s="283">
        <f t="shared" si="208"/>
        <v>100</v>
      </c>
    </row>
    <row r="795" spans="1:6" s="30" customFormat="1" x14ac:dyDescent="0.2">
      <c r="A795" s="48">
        <v>415200</v>
      </c>
      <c r="B795" s="49" t="s">
        <v>154</v>
      </c>
      <c r="C795" s="58">
        <v>90000</v>
      </c>
      <c r="D795" s="58">
        <v>90000</v>
      </c>
      <c r="E795" s="58">
        <v>0</v>
      </c>
      <c r="F795" s="283">
        <f t="shared" si="208"/>
        <v>100</v>
      </c>
    </row>
    <row r="796" spans="1:6" s="30" customFormat="1" x14ac:dyDescent="0.2">
      <c r="A796" s="48">
        <v>415200</v>
      </c>
      <c r="B796" s="49" t="s">
        <v>724</v>
      </c>
      <c r="C796" s="58">
        <v>40000</v>
      </c>
      <c r="D796" s="58">
        <v>40000</v>
      </c>
      <c r="E796" s="58">
        <v>0</v>
      </c>
      <c r="F796" s="283">
        <f t="shared" si="208"/>
        <v>100</v>
      </c>
    </row>
    <row r="797" spans="1:6" s="30" customFormat="1" x14ac:dyDescent="0.2">
      <c r="A797" s="48">
        <v>415200</v>
      </c>
      <c r="B797" s="49" t="s">
        <v>149</v>
      </c>
      <c r="C797" s="58">
        <v>135000</v>
      </c>
      <c r="D797" s="58">
        <v>135000</v>
      </c>
      <c r="E797" s="58">
        <v>0</v>
      </c>
      <c r="F797" s="283">
        <f t="shared" ref="F797:F816" si="215">D797/C797*100</f>
        <v>100</v>
      </c>
    </row>
    <row r="798" spans="1:6" s="55" customFormat="1" x14ac:dyDescent="0.2">
      <c r="A798" s="46">
        <v>416000</v>
      </c>
      <c r="B798" s="51" t="s">
        <v>168</v>
      </c>
      <c r="C798" s="45">
        <f>SUM(C799:C804)</f>
        <v>3743000</v>
      </c>
      <c r="D798" s="45">
        <f>SUM(D799:D804)</f>
        <v>3743000</v>
      </c>
      <c r="E798" s="45">
        <f>SUM(E799:E804)</f>
        <v>0</v>
      </c>
      <c r="F798" s="282">
        <f t="shared" si="215"/>
        <v>100</v>
      </c>
    </row>
    <row r="799" spans="1:6" s="30" customFormat="1" x14ac:dyDescent="0.2">
      <c r="A799" s="48">
        <v>416100</v>
      </c>
      <c r="B799" s="49" t="s">
        <v>186</v>
      </c>
      <c r="C799" s="58">
        <v>1479000</v>
      </c>
      <c r="D799" s="58">
        <v>1479000</v>
      </c>
      <c r="E799" s="58">
        <v>0</v>
      </c>
      <c r="F799" s="283">
        <f t="shared" si="215"/>
        <v>100</v>
      </c>
    </row>
    <row r="800" spans="1:6" s="30" customFormat="1" x14ac:dyDescent="0.2">
      <c r="A800" s="48">
        <v>416100</v>
      </c>
      <c r="B800" s="49" t="s">
        <v>187</v>
      </c>
      <c r="C800" s="58">
        <v>638000</v>
      </c>
      <c r="D800" s="58">
        <v>638000</v>
      </c>
      <c r="E800" s="58">
        <v>0</v>
      </c>
      <c r="F800" s="283">
        <f t="shared" si="215"/>
        <v>100</v>
      </c>
    </row>
    <row r="801" spans="1:6" s="30" customFormat="1" x14ac:dyDescent="0.2">
      <c r="A801" s="48">
        <v>416100</v>
      </c>
      <c r="B801" s="49" t="s">
        <v>188</v>
      </c>
      <c r="C801" s="58">
        <v>638000</v>
      </c>
      <c r="D801" s="58">
        <v>638000</v>
      </c>
      <c r="E801" s="58">
        <v>0</v>
      </c>
      <c r="F801" s="283">
        <f t="shared" si="215"/>
        <v>100</v>
      </c>
    </row>
    <row r="802" spans="1:6" s="30" customFormat="1" x14ac:dyDescent="0.2">
      <c r="A802" s="48">
        <v>416100</v>
      </c>
      <c r="B802" s="49" t="s">
        <v>189</v>
      </c>
      <c r="C802" s="58">
        <v>638000</v>
      </c>
      <c r="D802" s="58">
        <v>638000</v>
      </c>
      <c r="E802" s="58">
        <v>0</v>
      </c>
      <c r="F802" s="283">
        <f t="shared" si="215"/>
        <v>100</v>
      </c>
    </row>
    <row r="803" spans="1:6" s="30" customFormat="1" x14ac:dyDescent="0.2">
      <c r="A803" s="48">
        <v>416100</v>
      </c>
      <c r="B803" s="49" t="s">
        <v>190</v>
      </c>
      <c r="C803" s="58">
        <v>50000</v>
      </c>
      <c r="D803" s="58">
        <v>50000</v>
      </c>
      <c r="E803" s="58">
        <v>0</v>
      </c>
      <c r="F803" s="283">
        <f t="shared" si="215"/>
        <v>100</v>
      </c>
    </row>
    <row r="804" spans="1:6" s="30" customFormat="1" x14ac:dyDescent="0.2">
      <c r="A804" s="48">
        <v>416100</v>
      </c>
      <c r="B804" s="49" t="s">
        <v>836</v>
      </c>
      <c r="C804" s="58">
        <v>300000</v>
      </c>
      <c r="D804" s="58">
        <v>300000</v>
      </c>
      <c r="E804" s="58">
        <v>0</v>
      </c>
      <c r="F804" s="283">
        <f t="shared" si="215"/>
        <v>100</v>
      </c>
    </row>
    <row r="805" spans="1:6" s="55" customFormat="1" ht="40.5" x14ac:dyDescent="0.2">
      <c r="A805" s="46">
        <v>418000</v>
      </c>
      <c r="B805" s="51" t="s">
        <v>198</v>
      </c>
      <c r="C805" s="45">
        <f t="shared" ref="C805:D805" si="216">C806</f>
        <v>9300</v>
      </c>
      <c r="D805" s="45">
        <f t="shared" si="216"/>
        <v>9300</v>
      </c>
      <c r="E805" s="45">
        <f t="shared" ref="E805" si="217">E806</f>
        <v>0</v>
      </c>
      <c r="F805" s="282">
        <f t="shared" si="215"/>
        <v>100</v>
      </c>
    </row>
    <row r="806" spans="1:6" s="30" customFormat="1" x14ac:dyDescent="0.2">
      <c r="A806" s="48">
        <v>418400</v>
      </c>
      <c r="B806" s="49" t="s">
        <v>200</v>
      </c>
      <c r="C806" s="58">
        <v>9300</v>
      </c>
      <c r="D806" s="58">
        <v>9300</v>
      </c>
      <c r="E806" s="58">
        <v>0</v>
      </c>
      <c r="F806" s="283">
        <f t="shared" si="215"/>
        <v>100</v>
      </c>
    </row>
    <row r="807" spans="1:6" s="55" customFormat="1" x14ac:dyDescent="0.2">
      <c r="A807" s="46">
        <v>480000</v>
      </c>
      <c r="B807" s="51" t="s">
        <v>202</v>
      </c>
      <c r="C807" s="45">
        <f>C808+0</f>
        <v>1080000</v>
      </c>
      <c r="D807" s="45">
        <f>D808+0</f>
        <v>1080000</v>
      </c>
      <c r="E807" s="45">
        <f>E808+0</f>
        <v>0</v>
      </c>
      <c r="F807" s="282">
        <f t="shared" si="215"/>
        <v>100</v>
      </c>
    </row>
    <row r="808" spans="1:6" s="55" customFormat="1" x14ac:dyDescent="0.2">
      <c r="A808" s="46">
        <v>487000</v>
      </c>
      <c r="B808" s="51" t="s">
        <v>25</v>
      </c>
      <c r="C808" s="45">
        <f>SUM(C809:C812)</f>
        <v>1080000</v>
      </c>
      <c r="D808" s="45">
        <f>SUM(D809:D812)</f>
        <v>1080000</v>
      </c>
      <c r="E808" s="45">
        <f>SUM(E809:E812)</f>
        <v>0</v>
      </c>
      <c r="F808" s="282">
        <f t="shared" si="215"/>
        <v>100</v>
      </c>
    </row>
    <row r="809" spans="1:6" s="30" customFormat="1" x14ac:dyDescent="0.2">
      <c r="A809" s="48">
        <v>487300</v>
      </c>
      <c r="B809" s="49" t="s">
        <v>212</v>
      </c>
      <c r="C809" s="58">
        <v>272500</v>
      </c>
      <c r="D809" s="58">
        <v>272500</v>
      </c>
      <c r="E809" s="58">
        <v>0</v>
      </c>
      <c r="F809" s="283">
        <f t="shared" si="215"/>
        <v>100</v>
      </c>
    </row>
    <row r="810" spans="1:6" s="30" customFormat="1" x14ac:dyDescent="0.2">
      <c r="A810" s="48">
        <v>487300</v>
      </c>
      <c r="B810" s="49" t="s">
        <v>213</v>
      </c>
      <c r="C810" s="58">
        <v>487500</v>
      </c>
      <c r="D810" s="58">
        <v>487500</v>
      </c>
      <c r="E810" s="58">
        <v>0</v>
      </c>
      <c r="F810" s="283">
        <f t="shared" si="215"/>
        <v>100</v>
      </c>
    </row>
    <row r="811" spans="1:6" s="30" customFormat="1" x14ac:dyDescent="0.2">
      <c r="A811" s="48">
        <v>487300</v>
      </c>
      <c r="B811" s="49" t="s">
        <v>770</v>
      </c>
      <c r="C811" s="58">
        <v>200000</v>
      </c>
      <c r="D811" s="58">
        <v>200000</v>
      </c>
      <c r="E811" s="58">
        <v>0</v>
      </c>
      <c r="F811" s="283">
        <f t="shared" si="215"/>
        <v>100</v>
      </c>
    </row>
    <row r="812" spans="1:6" s="30" customFormat="1" ht="40.5" x14ac:dyDescent="0.2">
      <c r="A812" s="56">
        <v>487400</v>
      </c>
      <c r="B812" s="49" t="s">
        <v>223</v>
      </c>
      <c r="C812" s="58">
        <v>120000</v>
      </c>
      <c r="D812" s="58">
        <v>120000</v>
      </c>
      <c r="E812" s="58">
        <v>0</v>
      </c>
      <c r="F812" s="283">
        <f t="shared" si="215"/>
        <v>100</v>
      </c>
    </row>
    <row r="813" spans="1:6" s="55" customFormat="1" x14ac:dyDescent="0.2">
      <c r="A813" s="46">
        <v>510000</v>
      </c>
      <c r="B813" s="51" t="s">
        <v>244</v>
      </c>
      <c r="C813" s="45">
        <f>C814+C817</f>
        <v>1639600</v>
      </c>
      <c r="D813" s="45">
        <f>D814+D817</f>
        <v>1639600</v>
      </c>
      <c r="E813" s="45">
        <f>E814+E817</f>
        <v>0</v>
      </c>
      <c r="F813" s="282">
        <f t="shared" si="215"/>
        <v>100</v>
      </c>
    </row>
    <row r="814" spans="1:6" s="55" customFormat="1" x14ac:dyDescent="0.2">
      <c r="A814" s="46">
        <v>511000</v>
      </c>
      <c r="B814" s="51" t="s">
        <v>245</v>
      </c>
      <c r="C814" s="45">
        <f>SUM(C815:C816)</f>
        <v>1629600</v>
      </c>
      <c r="D814" s="45">
        <f>SUM(D815:D816)</f>
        <v>1629600</v>
      </c>
      <c r="E814" s="45">
        <f>SUM(E815:E816)</f>
        <v>0</v>
      </c>
      <c r="F814" s="282">
        <f t="shared" si="215"/>
        <v>100</v>
      </c>
    </row>
    <row r="815" spans="1:6" s="30" customFormat="1" x14ac:dyDescent="0.2">
      <c r="A815" s="56">
        <v>511100</v>
      </c>
      <c r="B815" s="49" t="s">
        <v>246</v>
      </c>
      <c r="C815" s="58">
        <v>1620100</v>
      </c>
      <c r="D815" s="58">
        <v>1620100</v>
      </c>
      <c r="E815" s="58">
        <v>0</v>
      </c>
      <c r="F815" s="283">
        <f t="shared" si="215"/>
        <v>100</v>
      </c>
    </row>
    <row r="816" spans="1:6" s="30" customFormat="1" x14ac:dyDescent="0.2">
      <c r="A816" s="48">
        <v>511300</v>
      </c>
      <c r="B816" s="49" t="s">
        <v>248</v>
      </c>
      <c r="C816" s="58">
        <v>9500</v>
      </c>
      <c r="D816" s="58">
        <v>9500</v>
      </c>
      <c r="E816" s="58">
        <v>0</v>
      </c>
      <c r="F816" s="283">
        <f t="shared" si="215"/>
        <v>100</v>
      </c>
    </row>
    <row r="817" spans="1:6" s="55" customFormat="1" x14ac:dyDescent="0.2">
      <c r="A817" s="46">
        <v>516000</v>
      </c>
      <c r="B817" s="51" t="s">
        <v>256</v>
      </c>
      <c r="C817" s="45">
        <f t="shared" ref="C817:D817" si="218">C818</f>
        <v>10000</v>
      </c>
      <c r="D817" s="45">
        <f t="shared" si="218"/>
        <v>10000</v>
      </c>
      <c r="E817" s="45">
        <f t="shared" ref="E817" si="219">E818</f>
        <v>0</v>
      </c>
      <c r="F817" s="282">
        <f t="shared" ref="F817:F822" si="220">D817/C817*100</f>
        <v>100</v>
      </c>
    </row>
    <row r="818" spans="1:6" s="30" customFormat="1" x14ac:dyDescent="0.2">
      <c r="A818" s="48">
        <v>516100</v>
      </c>
      <c r="B818" s="49" t="s">
        <v>256</v>
      </c>
      <c r="C818" s="58">
        <v>10000</v>
      </c>
      <c r="D818" s="58">
        <v>10000</v>
      </c>
      <c r="E818" s="58">
        <v>0</v>
      </c>
      <c r="F818" s="283">
        <f t="shared" si="220"/>
        <v>100</v>
      </c>
    </row>
    <row r="819" spans="1:6" s="55" customFormat="1" x14ac:dyDescent="0.2">
      <c r="A819" s="46">
        <v>630000</v>
      </c>
      <c r="B819" s="51" t="s">
        <v>275</v>
      </c>
      <c r="C819" s="45">
        <f>C820+0</f>
        <v>30000</v>
      </c>
      <c r="D819" s="45">
        <f>D820+0</f>
        <v>58900</v>
      </c>
      <c r="E819" s="45">
        <f>E820+0</f>
        <v>0</v>
      </c>
      <c r="F819" s="282">
        <f t="shared" si="220"/>
        <v>196.33333333333334</v>
      </c>
    </row>
    <row r="820" spans="1:6" s="55" customFormat="1" x14ac:dyDescent="0.2">
      <c r="A820" s="46">
        <v>638000</v>
      </c>
      <c r="B820" s="51" t="s">
        <v>282</v>
      </c>
      <c r="C820" s="45">
        <f t="shared" ref="C820:D820" si="221">C821</f>
        <v>30000</v>
      </c>
      <c r="D820" s="45">
        <f t="shared" si="221"/>
        <v>58900</v>
      </c>
      <c r="E820" s="45">
        <f t="shared" ref="E820" si="222">E821</f>
        <v>0</v>
      </c>
      <c r="F820" s="282">
        <f t="shared" si="220"/>
        <v>196.33333333333334</v>
      </c>
    </row>
    <row r="821" spans="1:6" s="30" customFormat="1" x14ac:dyDescent="0.2">
      <c r="A821" s="48">
        <v>638100</v>
      </c>
      <c r="B821" s="49" t="s">
        <v>283</v>
      </c>
      <c r="C821" s="58">
        <v>30000</v>
      </c>
      <c r="D821" s="58">
        <v>58900</v>
      </c>
      <c r="E821" s="58">
        <v>0</v>
      </c>
      <c r="F821" s="283">
        <f t="shared" si="220"/>
        <v>196.33333333333334</v>
      </c>
    </row>
    <row r="822" spans="1:6" s="96" customFormat="1" x14ac:dyDescent="0.2">
      <c r="A822" s="93"/>
      <c r="B822" s="94" t="s">
        <v>292</v>
      </c>
      <c r="C822" s="88">
        <f>C770+C813+C807+C819</f>
        <v>9849200</v>
      </c>
      <c r="D822" s="88">
        <f>D770+D813+D807+D819</f>
        <v>9976000</v>
      </c>
      <c r="E822" s="88">
        <f>E770+E813+E807+E819</f>
        <v>0</v>
      </c>
      <c r="F822" s="34">
        <f t="shared" si="220"/>
        <v>101.28741420622995</v>
      </c>
    </row>
    <row r="823" spans="1:6" s="30" customFormat="1" x14ac:dyDescent="0.2">
      <c r="A823" s="66"/>
      <c r="B823" s="44"/>
      <c r="C823" s="67"/>
      <c r="D823" s="67"/>
      <c r="E823" s="67"/>
      <c r="F823" s="279"/>
    </row>
    <row r="824" spans="1:6" s="30" customFormat="1" x14ac:dyDescent="0.2">
      <c r="A824" s="66"/>
      <c r="B824" s="44"/>
      <c r="C824" s="67"/>
      <c r="D824" s="67"/>
      <c r="E824" s="67"/>
      <c r="F824" s="279"/>
    </row>
    <row r="825" spans="1:6" s="30" customFormat="1" x14ac:dyDescent="0.2">
      <c r="A825" s="48" t="s">
        <v>730</v>
      </c>
      <c r="B825" s="51"/>
      <c r="C825" s="67"/>
      <c r="D825" s="67"/>
      <c r="E825" s="67"/>
      <c r="F825" s="279"/>
    </row>
    <row r="826" spans="1:6" s="30" customFormat="1" x14ac:dyDescent="0.2">
      <c r="A826" s="48" t="s">
        <v>313</v>
      </c>
      <c r="B826" s="51"/>
      <c r="C826" s="67"/>
      <c r="D826" s="67"/>
      <c r="E826" s="67"/>
      <c r="F826" s="279"/>
    </row>
    <row r="827" spans="1:6" s="30" customFormat="1" x14ac:dyDescent="0.2">
      <c r="A827" s="48" t="s">
        <v>370</v>
      </c>
      <c r="B827" s="51"/>
      <c r="C827" s="67"/>
      <c r="D827" s="67"/>
      <c r="E827" s="67"/>
      <c r="F827" s="279"/>
    </row>
    <row r="828" spans="1:6" s="30" customFormat="1" x14ac:dyDescent="0.2">
      <c r="A828" s="48" t="s">
        <v>291</v>
      </c>
      <c r="B828" s="51"/>
      <c r="C828" s="67"/>
      <c r="D828" s="67"/>
      <c r="E828" s="67"/>
      <c r="F828" s="279"/>
    </row>
    <row r="829" spans="1:6" s="30" customFormat="1" x14ac:dyDescent="0.2">
      <c r="A829" s="48"/>
      <c r="B829" s="79"/>
      <c r="C829" s="67"/>
      <c r="D829" s="67"/>
      <c r="E829" s="67"/>
      <c r="F829" s="279"/>
    </row>
    <row r="830" spans="1:6" s="30" customFormat="1" x14ac:dyDescent="0.2">
      <c r="A830" s="46">
        <v>410000</v>
      </c>
      <c r="B830" s="47" t="s">
        <v>44</v>
      </c>
      <c r="C830" s="45">
        <f t="shared" ref="C830:D830" si="223">C831+C836</f>
        <v>6711300</v>
      </c>
      <c r="D830" s="45">
        <f t="shared" si="223"/>
        <v>7221300</v>
      </c>
      <c r="E830" s="45">
        <f t="shared" ref="E830" si="224">E831+E836</f>
        <v>0</v>
      </c>
      <c r="F830" s="282">
        <f t="shared" ref="F830:F860" si="225">D830/C830*100</f>
        <v>107.59912386571901</v>
      </c>
    </row>
    <row r="831" spans="1:6" s="30" customFormat="1" x14ac:dyDescent="0.2">
      <c r="A831" s="46">
        <v>411000</v>
      </c>
      <c r="B831" s="47" t="s">
        <v>45</v>
      </c>
      <c r="C831" s="45">
        <f t="shared" ref="C831:D831" si="226">SUM(C832:C835)</f>
        <v>5657000</v>
      </c>
      <c r="D831" s="45">
        <f t="shared" si="226"/>
        <v>6167000</v>
      </c>
      <c r="E831" s="45">
        <f t="shared" ref="E831" si="227">SUM(E832:E835)</f>
        <v>0</v>
      </c>
      <c r="F831" s="282">
        <f t="shared" si="225"/>
        <v>109.01537917624182</v>
      </c>
    </row>
    <row r="832" spans="1:6" s="30" customFormat="1" x14ac:dyDescent="0.2">
      <c r="A832" s="48">
        <v>411100</v>
      </c>
      <c r="B832" s="49" t="s">
        <v>46</v>
      </c>
      <c r="C832" s="58">
        <v>5320000</v>
      </c>
      <c r="D832" s="58">
        <v>5750000</v>
      </c>
      <c r="E832" s="58">
        <v>0</v>
      </c>
      <c r="F832" s="283">
        <f t="shared" si="225"/>
        <v>108.0827067669173</v>
      </c>
    </row>
    <row r="833" spans="1:6" s="30" customFormat="1" x14ac:dyDescent="0.2">
      <c r="A833" s="48">
        <v>411200</v>
      </c>
      <c r="B833" s="49" t="s">
        <v>47</v>
      </c>
      <c r="C833" s="58">
        <v>159999.99999999997</v>
      </c>
      <c r="D833" s="58">
        <v>159999.99999999997</v>
      </c>
      <c r="E833" s="58">
        <v>0</v>
      </c>
      <c r="F833" s="283">
        <f t="shared" si="225"/>
        <v>100</v>
      </c>
    </row>
    <row r="834" spans="1:6" s="30" customFormat="1" ht="40.5" x14ac:dyDescent="0.2">
      <c r="A834" s="48">
        <v>411300</v>
      </c>
      <c r="B834" s="49" t="s">
        <v>48</v>
      </c>
      <c r="C834" s="58">
        <v>120000</v>
      </c>
      <c r="D834" s="58">
        <v>200000</v>
      </c>
      <c r="E834" s="58">
        <v>0</v>
      </c>
      <c r="F834" s="283">
        <f t="shared" si="225"/>
        <v>166.66666666666669</v>
      </c>
    </row>
    <row r="835" spans="1:6" s="30" customFormat="1" x14ac:dyDescent="0.2">
      <c r="A835" s="48">
        <v>411400</v>
      </c>
      <c r="B835" s="49" t="s">
        <v>49</v>
      </c>
      <c r="C835" s="58">
        <v>57000</v>
      </c>
      <c r="D835" s="58">
        <v>57000</v>
      </c>
      <c r="E835" s="58">
        <v>0</v>
      </c>
      <c r="F835" s="283">
        <f t="shared" si="225"/>
        <v>100</v>
      </c>
    </row>
    <row r="836" spans="1:6" s="30" customFormat="1" x14ac:dyDescent="0.2">
      <c r="A836" s="46">
        <v>412000</v>
      </c>
      <c r="B836" s="51" t="s">
        <v>50</v>
      </c>
      <c r="C836" s="45">
        <f t="shared" ref="C836:D836" si="228">SUM(C837:C847)</f>
        <v>1054300</v>
      </c>
      <c r="D836" s="45">
        <f t="shared" si="228"/>
        <v>1054300</v>
      </c>
      <c r="E836" s="45">
        <f t="shared" ref="E836" si="229">SUM(E837:E847)</f>
        <v>0</v>
      </c>
      <c r="F836" s="282">
        <f t="shared" si="225"/>
        <v>100</v>
      </c>
    </row>
    <row r="837" spans="1:6" s="30" customFormat="1" x14ac:dyDescent="0.2">
      <c r="A837" s="48">
        <v>412200</v>
      </c>
      <c r="B837" s="49" t="s">
        <v>52</v>
      </c>
      <c r="C837" s="58">
        <v>450000</v>
      </c>
      <c r="D837" s="58">
        <v>450000</v>
      </c>
      <c r="E837" s="58">
        <v>0</v>
      </c>
      <c r="F837" s="283">
        <f t="shared" si="225"/>
        <v>100</v>
      </c>
    </row>
    <row r="838" spans="1:6" s="30" customFormat="1" x14ac:dyDescent="0.2">
      <c r="A838" s="48">
        <v>412300</v>
      </c>
      <c r="B838" s="49" t="s">
        <v>53</v>
      </c>
      <c r="C838" s="58">
        <v>160000</v>
      </c>
      <c r="D838" s="58">
        <v>160000</v>
      </c>
      <c r="E838" s="58">
        <v>0</v>
      </c>
      <c r="F838" s="283">
        <f t="shared" si="225"/>
        <v>100</v>
      </c>
    </row>
    <row r="839" spans="1:6" s="30" customFormat="1" x14ac:dyDescent="0.2">
      <c r="A839" s="48">
        <v>412500</v>
      </c>
      <c r="B839" s="49" t="s">
        <v>57</v>
      </c>
      <c r="C839" s="58">
        <v>110000</v>
      </c>
      <c r="D839" s="58">
        <v>105000</v>
      </c>
      <c r="E839" s="58">
        <v>0</v>
      </c>
      <c r="F839" s="283">
        <f t="shared" si="225"/>
        <v>95.454545454545453</v>
      </c>
    </row>
    <row r="840" spans="1:6" s="30" customFormat="1" x14ac:dyDescent="0.2">
      <c r="A840" s="48">
        <v>412600</v>
      </c>
      <c r="B840" s="49" t="s">
        <v>58</v>
      </c>
      <c r="C840" s="58">
        <v>94000</v>
      </c>
      <c r="D840" s="58">
        <v>94000</v>
      </c>
      <c r="E840" s="58">
        <v>0</v>
      </c>
      <c r="F840" s="283">
        <f t="shared" si="225"/>
        <v>100</v>
      </c>
    </row>
    <row r="841" spans="1:6" s="30" customFormat="1" x14ac:dyDescent="0.2">
      <c r="A841" s="48">
        <v>412700</v>
      </c>
      <c r="B841" s="49" t="s">
        <v>60</v>
      </c>
      <c r="C841" s="58">
        <v>149000</v>
      </c>
      <c r="D841" s="58">
        <v>149000</v>
      </c>
      <c r="E841" s="58">
        <v>0</v>
      </c>
      <c r="F841" s="283">
        <f t="shared" si="225"/>
        <v>100</v>
      </c>
    </row>
    <row r="842" spans="1:6" s="30" customFormat="1" x14ac:dyDescent="0.2">
      <c r="A842" s="48">
        <v>412900</v>
      </c>
      <c r="B842" s="53" t="s">
        <v>74</v>
      </c>
      <c r="C842" s="58">
        <v>1000</v>
      </c>
      <c r="D842" s="58">
        <v>1000</v>
      </c>
      <c r="E842" s="58">
        <v>0</v>
      </c>
      <c r="F842" s="283">
        <f t="shared" si="225"/>
        <v>100</v>
      </c>
    </row>
    <row r="843" spans="1:6" s="30" customFormat="1" x14ac:dyDescent="0.2">
      <c r="A843" s="48">
        <v>412900</v>
      </c>
      <c r="B843" s="53" t="s">
        <v>75</v>
      </c>
      <c r="C843" s="58">
        <v>6000</v>
      </c>
      <c r="D843" s="58">
        <v>6000</v>
      </c>
      <c r="E843" s="58">
        <v>0</v>
      </c>
      <c r="F843" s="283">
        <f t="shared" si="225"/>
        <v>100</v>
      </c>
    </row>
    <row r="844" spans="1:6" s="30" customFormat="1" x14ac:dyDescent="0.2">
      <c r="A844" s="48">
        <v>412900</v>
      </c>
      <c r="B844" s="53" t="s">
        <v>76</v>
      </c>
      <c r="C844" s="58">
        <v>60000</v>
      </c>
      <c r="D844" s="58">
        <v>60000</v>
      </c>
      <c r="E844" s="58">
        <v>0</v>
      </c>
      <c r="F844" s="283">
        <f t="shared" si="225"/>
        <v>100</v>
      </c>
    </row>
    <row r="845" spans="1:6" s="30" customFormat="1" x14ac:dyDescent="0.2">
      <c r="A845" s="48">
        <v>412900</v>
      </c>
      <c r="B845" s="53" t="s">
        <v>77</v>
      </c>
      <c r="C845" s="58">
        <v>10300</v>
      </c>
      <c r="D845" s="58">
        <v>10300</v>
      </c>
      <c r="E845" s="58">
        <v>0</v>
      </c>
      <c r="F845" s="283">
        <f t="shared" si="225"/>
        <v>100</v>
      </c>
    </row>
    <row r="846" spans="1:6" s="30" customFormat="1" x14ac:dyDescent="0.2">
      <c r="A846" s="48">
        <v>412900</v>
      </c>
      <c r="B846" s="53" t="s">
        <v>78</v>
      </c>
      <c r="C846" s="58">
        <v>11000</v>
      </c>
      <c r="D846" s="58">
        <v>12200.000000000002</v>
      </c>
      <c r="E846" s="58">
        <v>0</v>
      </c>
      <c r="F846" s="283">
        <f t="shared" si="225"/>
        <v>110.90909090909093</v>
      </c>
    </row>
    <row r="847" spans="1:6" s="30" customFormat="1" x14ac:dyDescent="0.2">
      <c r="A847" s="48">
        <v>412900</v>
      </c>
      <c r="B847" s="53" t="s">
        <v>80</v>
      </c>
      <c r="C847" s="58">
        <v>3000</v>
      </c>
      <c r="D847" s="58">
        <v>6800</v>
      </c>
      <c r="E847" s="58">
        <v>0</v>
      </c>
      <c r="F847" s="283">
        <f t="shared" si="225"/>
        <v>226.66666666666666</v>
      </c>
    </row>
    <row r="848" spans="1:6" s="30" customFormat="1" x14ac:dyDescent="0.2">
      <c r="A848" s="46">
        <v>510000</v>
      </c>
      <c r="B848" s="51" t="s">
        <v>244</v>
      </c>
      <c r="C848" s="45">
        <f>C849+C852</f>
        <v>2860000</v>
      </c>
      <c r="D848" s="45">
        <f>D849+D852</f>
        <v>2990000</v>
      </c>
      <c r="E848" s="45">
        <f>E849+E852</f>
        <v>0</v>
      </c>
      <c r="F848" s="282">
        <f t="shared" si="225"/>
        <v>104.54545454545455</v>
      </c>
    </row>
    <row r="849" spans="1:6" s="30" customFormat="1" x14ac:dyDescent="0.2">
      <c r="A849" s="46">
        <v>511000</v>
      </c>
      <c r="B849" s="51" t="s">
        <v>245</v>
      </c>
      <c r="C849" s="45">
        <f>SUM(C850:C851)</f>
        <v>60000</v>
      </c>
      <c r="D849" s="45">
        <f>SUM(D850:D851)</f>
        <v>140000</v>
      </c>
      <c r="E849" s="45">
        <f>SUM(E850:E851)</f>
        <v>0</v>
      </c>
      <c r="F849" s="282">
        <f t="shared" si="225"/>
        <v>233.33333333333334</v>
      </c>
    </row>
    <row r="850" spans="1:6" s="30" customFormat="1" x14ac:dyDescent="0.2">
      <c r="A850" s="48">
        <v>511300</v>
      </c>
      <c r="B850" s="49" t="s">
        <v>248</v>
      </c>
      <c r="C850" s="58">
        <v>60000</v>
      </c>
      <c r="D850" s="58">
        <v>60000</v>
      </c>
      <c r="E850" s="58">
        <v>0</v>
      </c>
      <c r="F850" s="283">
        <f t="shared" si="225"/>
        <v>100</v>
      </c>
    </row>
    <row r="851" spans="1:6" s="30" customFormat="1" x14ac:dyDescent="0.2">
      <c r="A851" s="48">
        <v>511700</v>
      </c>
      <c r="B851" s="49" t="s">
        <v>251</v>
      </c>
      <c r="C851" s="58">
        <v>0</v>
      </c>
      <c r="D851" s="58">
        <v>80000</v>
      </c>
      <c r="E851" s="58">
        <v>0</v>
      </c>
      <c r="F851" s="283">
        <v>0</v>
      </c>
    </row>
    <row r="852" spans="1:6" s="55" customFormat="1" x14ac:dyDescent="0.2">
      <c r="A852" s="46">
        <v>516000</v>
      </c>
      <c r="B852" s="51" t="s">
        <v>256</v>
      </c>
      <c r="C852" s="45">
        <f t="shared" ref="C852:D852" si="230">C853</f>
        <v>2800000</v>
      </c>
      <c r="D852" s="45">
        <f t="shared" si="230"/>
        <v>2850000</v>
      </c>
      <c r="E852" s="45">
        <f t="shared" ref="E852" si="231">E853</f>
        <v>0</v>
      </c>
      <c r="F852" s="282">
        <f t="shared" si="225"/>
        <v>101.78571428571428</v>
      </c>
    </row>
    <row r="853" spans="1:6" s="30" customFormat="1" x14ac:dyDescent="0.2">
      <c r="A853" s="48">
        <v>516100</v>
      </c>
      <c r="B853" s="49" t="s">
        <v>256</v>
      </c>
      <c r="C853" s="58">
        <v>2800000</v>
      </c>
      <c r="D853" s="58">
        <v>2850000</v>
      </c>
      <c r="E853" s="58">
        <v>0</v>
      </c>
      <c r="F853" s="283">
        <f t="shared" si="225"/>
        <v>101.78571428571428</v>
      </c>
    </row>
    <row r="854" spans="1:6" s="55" customFormat="1" x14ac:dyDescent="0.2">
      <c r="A854" s="46">
        <v>630000</v>
      </c>
      <c r="B854" s="51" t="s">
        <v>275</v>
      </c>
      <c r="C854" s="45">
        <f t="shared" ref="C854:D854" si="232">C855+C858</f>
        <v>714500</v>
      </c>
      <c r="D854" s="45">
        <f t="shared" si="232"/>
        <v>744400</v>
      </c>
      <c r="E854" s="45">
        <f t="shared" ref="E854" si="233">E855+E858</f>
        <v>0</v>
      </c>
      <c r="F854" s="282">
        <f t="shared" si="225"/>
        <v>104.18474457662701</v>
      </c>
    </row>
    <row r="855" spans="1:6" s="55" customFormat="1" x14ac:dyDescent="0.2">
      <c r="A855" s="46">
        <v>631000</v>
      </c>
      <c r="B855" s="51" t="s">
        <v>276</v>
      </c>
      <c r="C855" s="45">
        <f t="shared" ref="C855:D855" si="234">C856+C857</f>
        <v>654500</v>
      </c>
      <c r="D855" s="45">
        <f t="shared" si="234"/>
        <v>654400</v>
      </c>
      <c r="E855" s="45">
        <f t="shared" ref="E855" si="235">E856+E857</f>
        <v>0</v>
      </c>
      <c r="F855" s="282">
        <f t="shared" si="225"/>
        <v>99.984721161191743</v>
      </c>
    </row>
    <row r="856" spans="1:6" s="30" customFormat="1" x14ac:dyDescent="0.2">
      <c r="A856" s="48">
        <v>631100</v>
      </c>
      <c r="B856" s="49" t="s">
        <v>277</v>
      </c>
      <c r="C856" s="58">
        <v>640000</v>
      </c>
      <c r="D856" s="58">
        <v>640000</v>
      </c>
      <c r="E856" s="58">
        <v>0</v>
      </c>
      <c r="F856" s="283">
        <f t="shared" si="225"/>
        <v>100</v>
      </c>
    </row>
    <row r="857" spans="1:6" s="30" customFormat="1" x14ac:dyDescent="0.2">
      <c r="A857" s="48">
        <v>631300</v>
      </c>
      <c r="B857" s="49" t="s">
        <v>723</v>
      </c>
      <c r="C857" s="58">
        <v>14500</v>
      </c>
      <c r="D857" s="58">
        <v>14400</v>
      </c>
      <c r="E857" s="58">
        <v>0</v>
      </c>
      <c r="F857" s="283">
        <f t="shared" si="225"/>
        <v>99.310344827586206</v>
      </c>
    </row>
    <row r="858" spans="1:6" s="55" customFormat="1" x14ac:dyDescent="0.2">
      <c r="A858" s="46">
        <v>638000</v>
      </c>
      <c r="B858" s="51" t="s">
        <v>282</v>
      </c>
      <c r="C858" s="45">
        <f t="shared" ref="C858:D858" si="236">C859</f>
        <v>60000</v>
      </c>
      <c r="D858" s="45">
        <f t="shared" si="236"/>
        <v>90000</v>
      </c>
      <c r="E858" s="45">
        <f t="shared" ref="E858" si="237">E859</f>
        <v>0</v>
      </c>
      <c r="F858" s="282">
        <f t="shared" si="225"/>
        <v>150</v>
      </c>
    </row>
    <row r="859" spans="1:6" s="30" customFormat="1" x14ac:dyDescent="0.2">
      <c r="A859" s="48">
        <v>638100</v>
      </c>
      <c r="B859" s="49" t="s">
        <v>283</v>
      </c>
      <c r="C859" s="58">
        <v>60000</v>
      </c>
      <c r="D859" s="58">
        <v>90000</v>
      </c>
      <c r="E859" s="58">
        <v>0</v>
      </c>
      <c r="F859" s="283">
        <f t="shared" si="225"/>
        <v>150</v>
      </c>
    </row>
    <row r="860" spans="1:6" s="30" customFormat="1" x14ac:dyDescent="0.2">
      <c r="A860" s="93"/>
      <c r="B860" s="94" t="s">
        <v>292</v>
      </c>
      <c r="C860" s="88">
        <f>C830+C848+C854</f>
        <v>10285800</v>
      </c>
      <c r="D860" s="88">
        <f>D830+D848+D854</f>
        <v>10955700</v>
      </c>
      <c r="E860" s="88">
        <f>E830+E848+E854</f>
        <v>0</v>
      </c>
      <c r="F860" s="34">
        <f t="shared" si="225"/>
        <v>106.51286239281339</v>
      </c>
    </row>
    <row r="861" spans="1:6" s="30" customFormat="1" x14ac:dyDescent="0.2">
      <c r="A861" s="66"/>
      <c r="B861" s="44"/>
      <c r="C861" s="67"/>
      <c r="D861" s="67"/>
      <c r="E861" s="67"/>
      <c r="F861" s="279"/>
    </row>
    <row r="862" spans="1:6" s="30" customFormat="1" x14ac:dyDescent="0.2">
      <c r="A862" s="66"/>
      <c r="B862" s="44"/>
      <c r="C862" s="67"/>
      <c r="D862" s="67"/>
      <c r="E862" s="67"/>
      <c r="F862" s="279"/>
    </row>
    <row r="863" spans="1:6" s="30" customFormat="1" x14ac:dyDescent="0.2">
      <c r="A863" s="48" t="s">
        <v>336</v>
      </c>
      <c r="B863" s="51"/>
      <c r="C863" s="67"/>
      <c r="D863" s="67"/>
      <c r="E863" s="67"/>
      <c r="F863" s="279"/>
    </row>
    <row r="864" spans="1:6" s="30" customFormat="1" x14ac:dyDescent="0.2">
      <c r="A864" s="48" t="s">
        <v>337</v>
      </c>
      <c r="B864" s="51"/>
      <c r="C864" s="67"/>
      <c r="D864" s="67"/>
      <c r="E864" s="67"/>
      <c r="F864" s="279"/>
    </row>
    <row r="865" spans="1:6" s="30" customFormat="1" x14ac:dyDescent="0.2">
      <c r="A865" s="48" t="s">
        <v>290</v>
      </c>
      <c r="B865" s="51"/>
      <c r="C865" s="67"/>
      <c r="D865" s="67"/>
      <c r="E865" s="67"/>
      <c r="F865" s="279"/>
    </row>
    <row r="866" spans="1:6" s="30" customFormat="1" x14ac:dyDescent="0.2">
      <c r="A866" s="48" t="s">
        <v>291</v>
      </c>
      <c r="B866" s="51"/>
      <c r="C866" s="67"/>
      <c r="D866" s="67"/>
      <c r="E866" s="67"/>
      <c r="F866" s="279"/>
    </row>
    <row r="867" spans="1:6" s="30" customFormat="1" x14ac:dyDescent="0.2">
      <c r="A867" s="48"/>
      <c r="B867" s="79"/>
      <c r="C867" s="67"/>
      <c r="D867" s="67"/>
      <c r="E867" s="67"/>
      <c r="F867" s="279"/>
    </row>
    <row r="868" spans="1:6" s="55" customFormat="1" x14ac:dyDescent="0.2">
      <c r="A868" s="46">
        <v>410000</v>
      </c>
      <c r="B868" s="47" t="s">
        <v>44</v>
      </c>
      <c r="C868" s="45">
        <f t="shared" ref="C868:D868" si="238">C869+C874</f>
        <v>2115100</v>
      </c>
      <c r="D868" s="45">
        <f t="shared" si="238"/>
        <v>2234300</v>
      </c>
      <c r="E868" s="45">
        <f t="shared" ref="E868" si="239">E869+E874</f>
        <v>0</v>
      </c>
      <c r="F868" s="282">
        <f t="shared" ref="F868:F897" si="240">D868/C868*100</f>
        <v>105.63566734433361</v>
      </c>
    </row>
    <row r="869" spans="1:6" s="55" customFormat="1" x14ac:dyDescent="0.2">
      <c r="A869" s="46">
        <v>411000</v>
      </c>
      <c r="B869" s="47" t="s">
        <v>45</v>
      </c>
      <c r="C869" s="45">
        <f t="shared" ref="C869:D869" si="241">SUM(C870:C873)</f>
        <v>925400</v>
      </c>
      <c r="D869" s="45">
        <f t="shared" si="241"/>
        <v>938600</v>
      </c>
      <c r="E869" s="45">
        <f t="shared" ref="E869" si="242">SUM(E870:E873)</f>
        <v>0</v>
      </c>
      <c r="F869" s="282">
        <f t="shared" si="240"/>
        <v>101.42641020099417</v>
      </c>
    </row>
    <row r="870" spans="1:6" s="30" customFormat="1" x14ac:dyDescent="0.2">
      <c r="A870" s="48">
        <v>411100</v>
      </c>
      <c r="B870" s="49" t="s">
        <v>46</v>
      </c>
      <c r="C870" s="58">
        <v>876800</v>
      </c>
      <c r="D870" s="58">
        <v>890000</v>
      </c>
      <c r="E870" s="58">
        <v>0</v>
      </c>
      <c r="F870" s="283">
        <f t="shared" si="240"/>
        <v>101.50547445255474</v>
      </c>
    </row>
    <row r="871" spans="1:6" s="30" customFormat="1" x14ac:dyDescent="0.2">
      <c r="A871" s="48">
        <v>411200</v>
      </c>
      <c r="B871" s="49" t="s">
        <v>47</v>
      </c>
      <c r="C871" s="58">
        <v>20000</v>
      </c>
      <c r="D871" s="58">
        <v>20000</v>
      </c>
      <c r="E871" s="58">
        <v>0</v>
      </c>
      <c r="F871" s="283">
        <f t="shared" si="240"/>
        <v>100</v>
      </c>
    </row>
    <row r="872" spans="1:6" s="30" customFormat="1" ht="40.5" x14ac:dyDescent="0.2">
      <c r="A872" s="48">
        <v>411300</v>
      </c>
      <c r="B872" s="49" t="s">
        <v>48</v>
      </c>
      <c r="C872" s="58">
        <v>23600</v>
      </c>
      <c r="D872" s="58">
        <v>23600</v>
      </c>
      <c r="E872" s="58">
        <v>0</v>
      </c>
      <c r="F872" s="283">
        <f t="shared" si="240"/>
        <v>100</v>
      </c>
    </row>
    <row r="873" spans="1:6" s="30" customFormat="1" x14ac:dyDescent="0.2">
      <c r="A873" s="48">
        <v>411400</v>
      </c>
      <c r="B873" s="49" t="s">
        <v>49</v>
      </c>
      <c r="C873" s="58">
        <v>4999.9999999999991</v>
      </c>
      <c r="D873" s="58">
        <v>5000</v>
      </c>
      <c r="E873" s="58">
        <v>0</v>
      </c>
      <c r="F873" s="283">
        <f t="shared" si="240"/>
        <v>100.00000000000003</v>
      </c>
    </row>
    <row r="874" spans="1:6" s="55" customFormat="1" x14ac:dyDescent="0.2">
      <c r="A874" s="46">
        <v>412000</v>
      </c>
      <c r="B874" s="51" t="s">
        <v>50</v>
      </c>
      <c r="C874" s="45">
        <f>SUM(C875:C885)</f>
        <v>1189700</v>
      </c>
      <c r="D874" s="45">
        <f>SUM(D875:D885)</f>
        <v>1295700</v>
      </c>
      <c r="E874" s="45">
        <f>SUM(E875:E885)</f>
        <v>0</v>
      </c>
      <c r="F874" s="282">
        <f t="shared" si="240"/>
        <v>108.90980919559551</v>
      </c>
    </row>
    <row r="875" spans="1:6" s="30" customFormat="1" x14ac:dyDescent="0.2">
      <c r="A875" s="48">
        <v>412200</v>
      </c>
      <c r="B875" s="49" t="s">
        <v>52</v>
      </c>
      <c r="C875" s="58">
        <v>73000</v>
      </c>
      <c r="D875" s="58">
        <v>76000</v>
      </c>
      <c r="E875" s="58">
        <v>0</v>
      </c>
      <c r="F875" s="283">
        <f t="shared" si="240"/>
        <v>104.10958904109589</v>
      </c>
    </row>
    <row r="876" spans="1:6" s="30" customFormat="1" x14ac:dyDescent="0.2">
      <c r="A876" s="48">
        <v>412300</v>
      </c>
      <c r="B876" s="49" t="s">
        <v>53</v>
      </c>
      <c r="C876" s="58">
        <v>12000</v>
      </c>
      <c r="D876" s="58">
        <v>12000</v>
      </c>
      <c r="E876" s="58">
        <v>0</v>
      </c>
      <c r="F876" s="283">
        <f t="shared" si="240"/>
        <v>100</v>
      </c>
    </row>
    <row r="877" spans="1:6" s="30" customFormat="1" x14ac:dyDescent="0.2">
      <c r="A877" s="48">
        <v>412500</v>
      </c>
      <c r="B877" s="49" t="s">
        <v>57</v>
      </c>
      <c r="C877" s="58">
        <v>25000</v>
      </c>
      <c r="D877" s="58">
        <v>25000</v>
      </c>
      <c r="E877" s="58">
        <v>0</v>
      </c>
      <c r="F877" s="283">
        <f t="shared" si="240"/>
        <v>100</v>
      </c>
    </row>
    <row r="878" spans="1:6" s="30" customFormat="1" x14ac:dyDescent="0.2">
      <c r="A878" s="48">
        <v>412600</v>
      </c>
      <c r="B878" s="49" t="s">
        <v>58</v>
      </c>
      <c r="C878" s="58">
        <v>25000</v>
      </c>
      <c r="D878" s="58">
        <v>25000</v>
      </c>
      <c r="E878" s="58">
        <v>0</v>
      </c>
      <c r="F878" s="283">
        <f t="shared" si="240"/>
        <v>100</v>
      </c>
    </row>
    <row r="879" spans="1:6" s="30" customFormat="1" x14ac:dyDescent="0.2">
      <c r="A879" s="48">
        <v>412700</v>
      </c>
      <c r="B879" s="49" t="s">
        <v>60</v>
      </c>
      <c r="C879" s="58">
        <v>45000</v>
      </c>
      <c r="D879" s="58">
        <v>45000</v>
      </c>
      <c r="E879" s="58">
        <v>0</v>
      </c>
      <c r="F879" s="283">
        <f t="shared" si="240"/>
        <v>100</v>
      </c>
    </row>
    <row r="880" spans="1:6" s="30" customFormat="1" x14ac:dyDescent="0.2">
      <c r="A880" s="48">
        <v>412900</v>
      </c>
      <c r="B880" s="53" t="s">
        <v>74</v>
      </c>
      <c r="C880" s="58">
        <v>1000</v>
      </c>
      <c r="D880" s="58">
        <v>1000</v>
      </c>
      <c r="E880" s="58">
        <v>0</v>
      </c>
      <c r="F880" s="283">
        <f t="shared" si="240"/>
        <v>100</v>
      </c>
    </row>
    <row r="881" spans="1:6" s="30" customFormat="1" x14ac:dyDescent="0.2">
      <c r="A881" s="48">
        <v>412900</v>
      </c>
      <c r="B881" s="53" t="s">
        <v>75</v>
      </c>
      <c r="C881" s="58">
        <v>1000000</v>
      </c>
      <c r="D881" s="58">
        <v>1103000</v>
      </c>
      <c r="E881" s="58">
        <v>0</v>
      </c>
      <c r="F881" s="283">
        <f t="shared" si="240"/>
        <v>110.3</v>
      </c>
    </row>
    <row r="882" spans="1:6" s="30" customFormat="1" x14ac:dyDescent="0.2">
      <c r="A882" s="48">
        <v>412900</v>
      </c>
      <c r="B882" s="53" t="s">
        <v>76</v>
      </c>
      <c r="C882" s="58">
        <v>3000</v>
      </c>
      <c r="D882" s="58">
        <v>3000</v>
      </c>
      <c r="E882" s="58">
        <v>0</v>
      </c>
      <c r="F882" s="283">
        <f t="shared" si="240"/>
        <v>100</v>
      </c>
    </row>
    <row r="883" spans="1:6" s="30" customFormat="1" x14ac:dyDescent="0.2">
      <c r="A883" s="48">
        <v>412900</v>
      </c>
      <c r="B883" s="53" t="s">
        <v>77</v>
      </c>
      <c r="C883" s="58">
        <v>700</v>
      </c>
      <c r="D883" s="58">
        <v>700</v>
      </c>
      <c r="E883" s="58">
        <v>0</v>
      </c>
      <c r="F883" s="283">
        <f t="shared" si="240"/>
        <v>100</v>
      </c>
    </row>
    <row r="884" spans="1:6" s="30" customFormat="1" x14ac:dyDescent="0.2">
      <c r="A884" s="48">
        <v>412900</v>
      </c>
      <c r="B884" s="53" t="s">
        <v>78</v>
      </c>
      <c r="C884" s="58">
        <v>2000</v>
      </c>
      <c r="D884" s="58">
        <v>2000</v>
      </c>
      <c r="E884" s="58">
        <v>0</v>
      </c>
      <c r="F884" s="283">
        <f t="shared" si="240"/>
        <v>100</v>
      </c>
    </row>
    <row r="885" spans="1:6" s="30" customFormat="1" x14ac:dyDescent="0.2">
      <c r="A885" s="48">
        <v>412900</v>
      </c>
      <c r="B885" s="49" t="s">
        <v>80</v>
      </c>
      <c r="C885" s="58">
        <v>3000</v>
      </c>
      <c r="D885" s="58">
        <v>3000</v>
      </c>
      <c r="E885" s="58">
        <v>0</v>
      </c>
      <c r="F885" s="283">
        <f t="shared" si="240"/>
        <v>100</v>
      </c>
    </row>
    <row r="886" spans="1:6" s="55" customFormat="1" x14ac:dyDescent="0.2">
      <c r="A886" s="46">
        <v>480000</v>
      </c>
      <c r="B886" s="51" t="s">
        <v>202</v>
      </c>
      <c r="C886" s="45">
        <f t="shared" ref="C886:D886" si="243">C887</f>
        <v>150000</v>
      </c>
      <c r="D886" s="45">
        <f t="shared" si="243"/>
        <v>150000</v>
      </c>
      <c r="E886" s="45">
        <f t="shared" ref="E886" si="244">E887</f>
        <v>0</v>
      </c>
      <c r="F886" s="282">
        <f t="shared" si="240"/>
        <v>100</v>
      </c>
    </row>
    <row r="887" spans="1:6" s="55" customFormat="1" x14ac:dyDescent="0.2">
      <c r="A887" s="46">
        <v>488000</v>
      </c>
      <c r="B887" s="51" t="s">
        <v>31</v>
      </c>
      <c r="C887" s="45">
        <f>SUM(C888:C888)</f>
        <v>150000</v>
      </c>
      <c r="D887" s="45">
        <f>SUM(D888:D888)</f>
        <v>150000</v>
      </c>
      <c r="E887" s="45">
        <f>SUM(E888:E888)</f>
        <v>0</v>
      </c>
      <c r="F887" s="282">
        <f t="shared" si="240"/>
        <v>100</v>
      </c>
    </row>
    <row r="888" spans="1:6" s="30" customFormat="1" x14ac:dyDescent="0.2">
      <c r="A888" s="48">
        <v>488100</v>
      </c>
      <c r="B888" s="49" t="s">
        <v>234</v>
      </c>
      <c r="C888" s="58">
        <v>150000</v>
      </c>
      <c r="D888" s="58">
        <v>150000</v>
      </c>
      <c r="E888" s="58">
        <v>0</v>
      </c>
      <c r="F888" s="283">
        <f t="shared" si="240"/>
        <v>100</v>
      </c>
    </row>
    <row r="889" spans="1:6" s="55" customFormat="1" x14ac:dyDescent="0.2">
      <c r="A889" s="46">
        <v>510000</v>
      </c>
      <c r="B889" s="51" t="s">
        <v>244</v>
      </c>
      <c r="C889" s="45">
        <f>C892+C890</f>
        <v>8000</v>
      </c>
      <c r="D889" s="45">
        <f>D892+D890</f>
        <v>8000</v>
      </c>
      <c r="E889" s="45">
        <f>E892+E890</f>
        <v>0</v>
      </c>
      <c r="F889" s="282">
        <f t="shared" si="240"/>
        <v>100</v>
      </c>
    </row>
    <row r="890" spans="1:6" s="55" customFormat="1" x14ac:dyDescent="0.2">
      <c r="A890" s="46">
        <v>511000</v>
      </c>
      <c r="B890" s="51" t="s">
        <v>245</v>
      </c>
      <c r="C890" s="45">
        <f>C891+0</f>
        <v>5000</v>
      </c>
      <c r="D890" s="45">
        <f>D891+0</f>
        <v>5000</v>
      </c>
      <c r="E890" s="45">
        <f>E891+0</f>
        <v>0</v>
      </c>
      <c r="F890" s="282">
        <f t="shared" si="240"/>
        <v>100</v>
      </c>
    </row>
    <row r="891" spans="1:6" s="30" customFormat="1" x14ac:dyDescent="0.2">
      <c r="A891" s="48">
        <v>511300</v>
      </c>
      <c r="B891" s="49" t="s">
        <v>248</v>
      </c>
      <c r="C891" s="58">
        <v>5000</v>
      </c>
      <c r="D891" s="58">
        <v>5000</v>
      </c>
      <c r="E891" s="58">
        <v>0</v>
      </c>
      <c r="F891" s="283">
        <f t="shared" si="240"/>
        <v>100</v>
      </c>
    </row>
    <row r="892" spans="1:6" s="55" customFormat="1" x14ac:dyDescent="0.2">
      <c r="A892" s="46">
        <v>516000</v>
      </c>
      <c r="B892" s="51" t="s">
        <v>256</v>
      </c>
      <c r="C892" s="45">
        <f t="shared" ref="C892:D892" si="245">C893</f>
        <v>3000</v>
      </c>
      <c r="D892" s="45">
        <f t="shared" si="245"/>
        <v>3000</v>
      </c>
      <c r="E892" s="45">
        <f t="shared" ref="E892" si="246">E893</f>
        <v>0</v>
      </c>
      <c r="F892" s="282">
        <f t="shared" si="240"/>
        <v>100</v>
      </c>
    </row>
    <row r="893" spans="1:6" s="30" customFormat="1" x14ac:dyDescent="0.2">
      <c r="A893" s="48">
        <v>516100</v>
      </c>
      <c r="B893" s="49" t="s">
        <v>256</v>
      </c>
      <c r="C893" s="58">
        <v>3000</v>
      </c>
      <c r="D893" s="58">
        <v>3000</v>
      </c>
      <c r="E893" s="58">
        <v>0</v>
      </c>
      <c r="F893" s="283">
        <f t="shared" si="240"/>
        <v>100</v>
      </c>
    </row>
    <row r="894" spans="1:6" s="55" customFormat="1" x14ac:dyDescent="0.2">
      <c r="A894" s="46">
        <v>630000</v>
      </c>
      <c r="B894" s="51" t="s">
        <v>275</v>
      </c>
      <c r="C894" s="45">
        <f>0+C895</f>
        <v>6400</v>
      </c>
      <c r="D894" s="45">
        <f>0+D895</f>
        <v>23700</v>
      </c>
      <c r="E894" s="45">
        <f>0+E895</f>
        <v>0</v>
      </c>
      <c r="F894" s="282"/>
    </row>
    <row r="895" spans="1:6" s="55" customFormat="1" x14ac:dyDescent="0.2">
      <c r="A895" s="46">
        <v>638000</v>
      </c>
      <c r="B895" s="51" t="s">
        <v>282</v>
      </c>
      <c r="C895" s="45">
        <f t="shared" ref="C895:D895" si="247">C896</f>
        <v>6400</v>
      </c>
      <c r="D895" s="45">
        <f t="shared" si="247"/>
        <v>23700</v>
      </c>
      <c r="E895" s="45">
        <f t="shared" ref="E895" si="248">E896</f>
        <v>0</v>
      </c>
      <c r="F895" s="282"/>
    </row>
    <row r="896" spans="1:6" s="30" customFormat="1" x14ac:dyDescent="0.2">
      <c r="A896" s="48">
        <v>638100</v>
      </c>
      <c r="B896" s="49" t="s">
        <v>283</v>
      </c>
      <c r="C896" s="58">
        <v>6400</v>
      </c>
      <c r="D896" s="58">
        <v>23700</v>
      </c>
      <c r="E896" s="58">
        <v>0</v>
      </c>
      <c r="F896" s="283"/>
    </row>
    <row r="897" spans="1:6" s="30" customFormat="1" x14ac:dyDescent="0.2">
      <c r="A897" s="89"/>
      <c r="B897" s="83" t="s">
        <v>292</v>
      </c>
      <c r="C897" s="87">
        <f>C868+C886+C889+C894</f>
        <v>2279500</v>
      </c>
      <c r="D897" s="87">
        <f>D868+D886+D889+D894</f>
        <v>2416000</v>
      </c>
      <c r="E897" s="87">
        <f>E868+E886+E889+E894</f>
        <v>0</v>
      </c>
      <c r="F897" s="34">
        <f t="shared" si="240"/>
        <v>105.98815529721431</v>
      </c>
    </row>
    <row r="898" spans="1:6" s="30" customFormat="1" x14ac:dyDescent="0.2">
      <c r="A898" s="43"/>
      <c r="B898" s="44"/>
      <c r="C898" s="50"/>
      <c r="D898" s="50"/>
      <c r="E898" s="50"/>
      <c r="F898" s="284"/>
    </row>
    <row r="899" spans="1:6" s="30" customFormat="1" x14ac:dyDescent="0.2">
      <c r="A899" s="43"/>
      <c r="B899" s="44"/>
      <c r="C899" s="50"/>
      <c r="D899" s="50"/>
      <c r="E899" s="50"/>
      <c r="F899" s="284"/>
    </row>
    <row r="900" spans="1:6" s="30" customFormat="1" x14ac:dyDescent="0.2">
      <c r="A900" s="48" t="s">
        <v>338</v>
      </c>
      <c r="B900" s="51"/>
      <c r="C900" s="50"/>
      <c r="D900" s="50"/>
      <c r="E900" s="50"/>
      <c r="F900" s="284"/>
    </row>
    <row r="901" spans="1:6" s="30" customFormat="1" x14ac:dyDescent="0.2">
      <c r="A901" s="48" t="s">
        <v>339</v>
      </c>
      <c r="B901" s="51"/>
      <c r="C901" s="50"/>
      <c r="D901" s="50"/>
      <c r="E901" s="50"/>
      <c r="F901" s="284"/>
    </row>
    <row r="902" spans="1:6" s="30" customFormat="1" x14ac:dyDescent="0.2">
      <c r="A902" s="48" t="s">
        <v>340</v>
      </c>
      <c r="B902" s="51"/>
      <c r="C902" s="50"/>
      <c r="D902" s="50"/>
      <c r="E902" s="50"/>
      <c r="F902" s="284"/>
    </row>
    <row r="903" spans="1:6" s="30" customFormat="1" x14ac:dyDescent="0.2">
      <c r="A903" s="48" t="s">
        <v>876</v>
      </c>
      <c r="B903" s="51"/>
      <c r="C903" s="50"/>
      <c r="D903" s="50"/>
      <c r="E903" s="50"/>
      <c r="F903" s="284"/>
    </row>
    <row r="904" spans="1:6" s="30" customFormat="1" x14ac:dyDescent="0.2">
      <c r="A904" s="48"/>
      <c r="B904" s="79"/>
      <c r="C904" s="67"/>
      <c r="D904" s="67"/>
      <c r="E904" s="67"/>
      <c r="F904" s="279"/>
    </row>
    <row r="905" spans="1:6" s="30" customFormat="1" x14ac:dyDescent="0.2">
      <c r="A905" s="46">
        <v>410000</v>
      </c>
      <c r="B905" s="47" t="s">
        <v>44</v>
      </c>
      <c r="C905" s="45">
        <f>C906+C911+C928+C926+0+0</f>
        <v>270798000</v>
      </c>
      <c r="D905" s="45">
        <f>D906+D911+D928+D926+0+0</f>
        <v>329952500</v>
      </c>
      <c r="E905" s="45">
        <f>E906+E911+E928+E926+0+0</f>
        <v>1135000</v>
      </c>
      <c r="F905" s="282">
        <f t="shared" ref="F905:F931" si="249">D905/C905*100</f>
        <v>121.84451140702663</v>
      </c>
    </row>
    <row r="906" spans="1:6" s="30" customFormat="1" x14ac:dyDescent="0.2">
      <c r="A906" s="46">
        <v>411000</v>
      </c>
      <c r="B906" s="47" t="s">
        <v>45</v>
      </c>
      <c r="C906" s="45">
        <f t="shared" ref="C906:D906" si="250">SUM(C907:C910)</f>
        <v>246831000</v>
      </c>
      <c r="D906" s="45">
        <f t="shared" si="250"/>
        <v>303900000</v>
      </c>
      <c r="E906" s="45">
        <f>SUM(E907:E910)</f>
        <v>0</v>
      </c>
      <c r="F906" s="282">
        <f t="shared" si="249"/>
        <v>123.12067771066033</v>
      </c>
    </row>
    <row r="907" spans="1:6" s="30" customFormat="1" x14ac:dyDescent="0.2">
      <c r="A907" s="48">
        <v>411100</v>
      </c>
      <c r="B907" s="49" t="s">
        <v>46</v>
      </c>
      <c r="C907" s="58">
        <v>228000000</v>
      </c>
      <c r="D907" s="58">
        <v>281000000</v>
      </c>
      <c r="E907" s="58">
        <v>0</v>
      </c>
      <c r="F907" s="283">
        <f t="shared" si="249"/>
        <v>123.24561403508771</v>
      </c>
    </row>
    <row r="908" spans="1:6" s="30" customFormat="1" x14ac:dyDescent="0.2">
      <c r="A908" s="48">
        <v>411200</v>
      </c>
      <c r="B908" s="49" t="s">
        <v>47</v>
      </c>
      <c r="C908" s="58">
        <v>10231000</v>
      </c>
      <c r="D908" s="58">
        <v>11000000</v>
      </c>
      <c r="E908" s="58">
        <v>0</v>
      </c>
      <c r="F908" s="283">
        <f t="shared" si="249"/>
        <v>107.51637181116216</v>
      </c>
    </row>
    <row r="909" spans="1:6" s="30" customFormat="1" ht="40.5" x14ac:dyDescent="0.2">
      <c r="A909" s="48">
        <v>411300</v>
      </c>
      <c r="B909" s="49" t="s">
        <v>48</v>
      </c>
      <c r="C909" s="58">
        <v>5000000</v>
      </c>
      <c r="D909" s="58">
        <v>7500000</v>
      </c>
      <c r="E909" s="58">
        <v>0</v>
      </c>
      <c r="F909" s="283">
        <f t="shared" si="249"/>
        <v>150</v>
      </c>
    </row>
    <row r="910" spans="1:6" s="30" customFormat="1" x14ac:dyDescent="0.2">
      <c r="A910" s="48">
        <v>411400</v>
      </c>
      <c r="B910" s="49" t="s">
        <v>49</v>
      </c>
      <c r="C910" s="58">
        <v>3600000</v>
      </c>
      <c r="D910" s="58">
        <v>4400000</v>
      </c>
      <c r="E910" s="58">
        <v>0</v>
      </c>
      <c r="F910" s="283">
        <f t="shared" si="249"/>
        <v>122.22222222222223</v>
      </c>
    </row>
    <row r="911" spans="1:6" s="30" customFormat="1" x14ac:dyDescent="0.2">
      <c r="A911" s="46">
        <v>412000</v>
      </c>
      <c r="B911" s="51" t="s">
        <v>50</v>
      </c>
      <c r="C911" s="45">
        <f t="shared" ref="C911:D911" si="251">SUM(C912:C925)</f>
        <v>23847000</v>
      </c>
      <c r="D911" s="45">
        <f t="shared" si="251"/>
        <v>25932500</v>
      </c>
      <c r="E911" s="45">
        <f>SUM(E912:E925)</f>
        <v>1135000</v>
      </c>
      <c r="F911" s="282">
        <f t="shared" si="249"/>
        <v>108.74533484295719</v>
      </c>
    </row>
    <row r="912" spans="1:6" s="30" customFormat="1" x14ac:dyDescent="0.2">
      <c r="A912" s="48">
        <v>412100</v>
      </c>
      <c r="B912" s="49" t="s">
        <v>51</v>
      </c>
      <c r="C912" s="58">
        <v>700000</v>
      </c>
      <c r="D912" s="58">
        <v>900000</v>
      </c>
      <c r="E912" s="58">
        <v>0</v>
      </c>
      <c r="F912" s="283">
        <f t="shared" si="249"/>
        <v>128.57142857142858</v>
      </c>
    </row>
    <row r="913" spans="1:6" s="30" customFormat="1" x14ac:dyDescent="0.2">
      <c r="A913" s="48">
        <v>412200</v>
      </c>
      <c r="B913" s="49" t="s">
        <v>52</v>
      </c>
      <c r="C913" s="58">
        <v>7000000</v>
      </c>
      <c r="D913" s="58">
        <v>7100000</v>
      </c>
      <c r="E913" s="58">
        <v>0</v>
      </c>
      <c r="F913" s="283">
        <f t="shared" si="249"/>
        <v>101.42857142857142</v>
      </c>
    </row>
    <row r="914" spans="1:6" s="30" customFormat="1" x14ac:dyDescent="0.2">
      <c r="A914" s="48">
        <v>412300</v>
      </c>
      <c r="B914" s="49" t="s">
        <v>53</v>
      </c>
      <c r="C914" s="58">
        <v>1890000</v>
      </c>
      <c r="D914" s="58">
        <v>1950000</v>
      </c>
      <c r="E914" s="58">
        <v>0</v>
      </c>
      <c r="F914" s="283">
        <f t="shared" si="249"/>
        <v>103.17460317460319</v>
      </c>
    </row>
    <row r="915" spans="1:6" s="30" customFormat="1" x14ac:dyDescent="0.2">
      <c r="A915" s="48">
        <v>412400</v>
      </c>
      <c r="B915" s="49" t="s">
        <v>55</v>
      </c>
      <c r="C915" s="58">
        <v>5100000</v>
      </c>
      <c r="D915" s="58">
        <v>5100000</v>
      </c>
      <c r="E915" s="58">
        <v>0</v>
      </c>
      <c r="F915" s="283">
        <f t="shared" si="249"/>
        <v>100</v>
      </c>
    </row>
    <row r="916" spans="1:6" s="30" customFormat="1" x14ac:dyDescent="0.2">
      <c r="A916" s="48">
        <v>412500</v>
      </c>
      <c r="B916" s="49" t="s">
        <v>57</v>
      </c>
      <c r="C916" s="58">
        <v>2700000</v>
      </c>
      <c r="D916" s="58">
        <v>3700000</v>
      </c>
      <c r="E916" s="58">
        <v>0</v>
      </c>
      <c r="F916" s="283">
        <f t="shared" si="249"/>
        <v>137.03703703703704</v>
      </c>
    </row>
    <row r="917" spans="1:6" s="30" customFormat="1" x14ac:dyDescent="0.2">
      <c r="A917" s="48">
        <v>412600</v>
      </c>
      <c r="B917" s="49" t="s">
        <v>58</v>
      </c>
      <c r="C917" s="58">
        <v>4100000</v>
      </c>
      <c r="D917" s="58">
        <v>4300000</v>
      </c>
      <c r="E917" s="58">
        <v>40000</v>
      </c>
      <c r="F917" s="283">
        <f t="shared" si="249"/>
        <v>104.8780487804878</v>
      </c>
    </row>
    <row r="918" spans="1:6" s="30" customFormat="1" x14ac:dyDescent="0.2">
      <c r="A918" s="48">
        <v>412700</v>
      </c>
      <c r="B918" s="49" t="s">
        <v>60</v>
      </c>
      <c r="C918" s="58">
        <v>1300000</v>
      </c>
      <c r="D918" s="58">
        <v>1400000</v>
      </c>
      <c r="E918" s="58">
        <v>155000</v>
      </c>
      <c r="F918" s="283">
        <f t="shared" si="249"/>
        <v>107.69230769230769</v>
      </c>
    </row>
    <row r="919" spans="1:6" s="30" customFormat="1" x14ac:dyDescent="0.2">
      <c r="A919" s="48">
        <v>412800</v>
      </c>
      <c r="B919" s="49" t="s">
        <v>73</v>
      </c>
      <c r="C919" s="58">
        <v>3000</v>
      </c>
      <c r="D919" s="58">
        <v>3000</v>
      </c>
      <c r="E919" s="58">
        <v>0</v>
      </c>
      <c r="F919" s="283">
        <f t="shared" si="249"/>
        <v>100</v>
      </c>
    </row>
    <row r="920" spans="1:6" s="30" customFormat="1" x14ac:dyDescent="0.2">
      <c r="A920" s="48">
        <v>412900</v>
      </c>
      <c r="B920" s="53" t="s">
        <v>74</v>
      </c>
      <c r="C920" s="58">
        <v>4000</v>
      </c>
      <c r="D920" s="58">
        <v>89500</v>
      </c>
      <c r="E920" s="58">
        <v>0</v>
      </c>
      <c r="F920" s="283"/>
    </row>
    <row r="921" spans="1:6" s="30" customFormat="1" x14ac:dyDescent="0.2">
      <c r="A921" s="48">
        <v>412900</v>
      </c>
      <c r="B921" s="53" t="s">
        <v>75</v>
      </c>
      <c r="C921" s="58">
        <v>350000</v>
      </c>
      <c r="D921" s="58">
        <v>600000</v>
      </c>
      <c r="E921" s="58">
        <v>0</v>
      </c>
      <c r="F921" s="283">
        <f t="shared" si="249"/>
        <v>171.42857142857142</v>
      </c>
    </row>
    <row r="922" spans="1:6" s="30" customFormat="1" x14ac:dyDescent="0.2">
      <c r="A922" s="48">
        <v>412900</v>
      </c>
      <c r="B922" s="53" t="s">
        <v>76</v>
      </c>
      <c r="C922" s="58">
        <v>4000</v>
      </c>
      <c r="D922" s="58">
        <v>4000</v>
      </c>
      <c r="E922" s="58">
        <v>0</v>
      </c>
      <c r="F922" s="283">
        <f t="shared" si="249"/>
        <v>100</v>
      </c>
    </row>
    <row r="923" spans="1:6" s="30" customFormat="1" x14ac:dyDescent="0.2">
      <c r="A923" s="48">
        <v>412900</v>
      </c>
      <c r="B923" s="53" t="s">
        <v>77</v>
      </c>
      <c r="C923" s="58">
        <v>136000</v>
      </c>
      <c r="D923" s="58">
        <v>136000</v>
      </c>
      <c r="E923" s="58">
        <v>0</v>
      </c>
      <c r="F923" s="283">
        <f t="shared" si="249"/>
        <v>100</v>
      </c>
    </row>
    <row r="924" spans="1:6" s="30" customFormat="1" x14ac:dyDescent="0.2">
      <c r="A924" s="48">
        <v>412900</v>
      </c>
      <c r="B924" s="53" t="s">
        <v>78</v>
      </c>
      <c r="C924" s="58">
        <v>460000</v>
      </c>
      <c r="D924" s="58">
        <v>550000</v>
      </c>
      <c r="E924" s="58">
        <v>0</v>
      </c>
      <c r="F924" s="283">
        <f t="shared" si="249"/>
        <v>119.56521739130434</v>
      </c>
    </row>
    <row r="925" spans="1:6" s="30" customFormat="1" x14ac:dyDescent="0.2">
      <c r="A925" s="48">
        <v>412900</v>
      </c>
      <c r="B925" s="49" t="s">
        <v>80</v>
      </c>
      <c r="C925" s="58">
        <v>100000</v>
      </c>
      <c r="D925" s="58">
        <v>100000</v>
      </c>
      <c r="E925" s="58">
        <v>940000</v>
      </c>
      <c r="F925" s="283">
        <f t="shared" si="249"/>
        <v>100</v>
      </c>
    </row>
    <row r="926" spans="1:6" s="55" customFormat="1" x14ac:dyDescent="0.2">
      <c r="A926" s="46">
        <v>413000</v>
      </c>
      <c r="B926" s="51" t="s">
        <v>96</v>
      </c>
      <c r="C926" s="45">
        <f t="shared" ref="C926:D926" si="252">C927</f>
        <v>30000</v>
      </c>
      <c r="D926" s="45">
        <f t="shared" si="252"/>
        <v>30000</v>
      </c>
      <c r="E926" s="45">
        <f t="shared" ref="E926" si="253">E927</f>
        <v>0</v>
      </c>
      <c r="F926" s="282">
        <f t="shared" si="249"/>
        <v>100</v>
      </c>
    </row>
    <row r="927" spans="1:6" s="30" customFormat="1" x14ac:dyDescent="0.2">
      <c r="A927" s="48">
        <v>413900</v>
      </c>
      <c r="B927" s="49" t="s">
        <v>106</v>
      </c>
      <c r="C927" s="58">
        <v>30000</v>
      </c>
      <c r="D927" s="58">
        <v>30000</v>
      </c>
      <c r="E927" s="58">
        <v>0</v>
      </c>
      <c r="F927" s="283">
        <f t="shared" si="249"/>
        <v>100</v>
      </c>
    </row>
    <row r="928" spans="1:6" s="55" customFormat="1" x14ac:dyDescent="0.2">
      <c r="A928" s="46">
        <v>415000</v>
      </c>
      <c r="B928" s="51" t="s">
        <v>119</v>
      </c>
      <c r="C928" s="45">
        <f>SUM(C929:C929)</f>
        <v>90000</v>
      </c>
      <c r="D928" s="45">
        <f>SUM(D929:D929)</f>
        <v>90000</v>
      </c>
      <c r="E928" s="45">
        <f>SUM(E929:E929)</f>
        <v>0</v>
      </c>
      <c r="F928" s="282">
        <f t="shared" si="249"/>
        <v>100</v>
      </c>
    </row>
    <row r="929" spans="1:6" s="57" customFormat="1" x14ac:dyDescent="0.2">
      <c r="A929" s="56">
        <v>415200</v>
      </c>
      <c r="B929" s="49" t="s">
        <v>126</v>
      </c>
      <c r="C929" s="58">
        <v>90000</v>
      </c>
      <c r="D929" s="58">
        <v>90000</v>
      </c>
      <c r="E929" s="58">
        <v>0</v>
      </c>
      <c r="F929" s="283">
        <f t="shared" si="249"/>
        <v>100</v>
      </c>
    </row>
    <row r="930" spans="1:6" s="55" customFormat="1" x14ac:dyDescent="0.2">
      <c r="A930" s="46">
        <v>480000</v>
      </c>
      <c r="B930" s="51" t="s">
        <v>202</v>
      </c>
      <c r="C930" s="45">
        <f t="shared" ref="C930:D931" si="254">C931</f>
        <v>3000</v>
      </c>
      <c r="D930" s="45">
        <f t="shared" si="254"/>
        <v>3000</v>
      </c>
      <c r="E930" s="45">
        <f t="shared" ref="E930:E931" si="255">E931</f>
        <v>0</v>
      </c>
      <c r="F930" s="282">
        <f t="shared" si="249"/>
        <v>100</v>
      </c>
    </row>
    <row r="931" spans="1:6" s="55" customFormat="1" x14ac:dyDescent="0.2">
      <c r="A931" s="46">
        <v>488000</v>
      </c>
      <c r="B931" s="51" t="s">
        <v>31</v>
      </c>
      <c r="C931" s="45">
        <f t="shared" si="254"/>
        <v>3000</v>
      </c>
      <c r="D931" s="45">
        <f t="shared" si="254"/>
        <v>3000</v>
      </c>
      <c r="E931" s="45">
        <f t="shared" si="255"/>
        <v>0</v>
      </c>
      <c r="F931" s="282">
        <f t="shared" si="249"/>
        <v>100</v>
      </c>
    </row>
    <row r="932" spans="1:6" s="57" customFormat="1" x14ac:dyDescent="0.2">
      <c r="A932" s="48">
        <v>488100</v>
      </c>
      <c r="B932" s="261" t="s">
        <v>31</v>
      </c>
      <c r="C932" s="58">
        <v>3000</v>
      </c>
      <c r="D932" s="58">
        <v>3000</v>
      </c>
      <c r="E932" s="58">
        <v>0</v>
      </c>
      <c r="F932" s="283">
        <f t="shared" ref="F932:F953" si="256">D932/C932*100</f>
        <v>100</v>
      </c>
    </row>
    <row r="933" spans="1:6" s="30" customFormat="1" x14ac:dyDescent="0.2">
      <c r="A933" s="46">
        <v>510000</v>
      </c>
      <c r="B933" s="51" t="s">
        <v>244</v>
      </c>
      <c r="C933" s="45">
        <f>C934+C941+0+C939</f>
        <v>11530000</v>
      </c>
      <c r="D933" s="45">
        <f>D934+D941+0+D939</f>
        <v>31027000</v>
      </c>
      <c r="E933" s="45">
        <f>E934+E941+0+E939</f>
        <v>1318900</v>
      </c>
      <c r="F933" s="282">
        <f t="shared" si="256"/>
        <v>269.09800520381617</v>
      </c>
    </row>
    <row r="934" spans="1:6" s="30" customFormat="1" x14ac:dyDescent="0.2">
      <c r="A934" s="46">
        <v>511000</v>
      </c>
      <c r="B934" s="51" t="s">
        <v>245</v>
      </c>
      <c r="C934" s="45">
        <f>SUM(C935:C938)</f>
        <v>10550000</v>
      </c>
      <c r="D934" s="45">
        <f>SUM(D935:D938)</f>
        <v>29497000</v>
      </c>
      <c r="E934" s="45">
        <f>SUM(E935:E938)</f>
        <v>1168900</v>
      </c>
      <c r="F934" s="282">
        <f t="shared" si="256"/>
        <v>279.59241706161134</v>
      </c>
    </row>
    <row r="935" spans="1:6" s="30" customFormat="1" x14ac:dyDescent="0.2">
      <c r="A935" s="48">
        <v>511100</v>
      </c>
      <c r="B935" s="49" t="s">
        <v>246</v>
      </c>
      <c r="C935" s="58">
        <v>2000000</v>
      </c>
      <c r="D935" s="58">
        <v>2000000</v>
      </c>
      <c r="E935" s="58">
        <v>100000</v>
      </c>
      <c r="F935" s="283">
        <f t="shared" si="256"/>
        <v>100</v>
      </c>
    </row>
    <row r="936" spans="1:6" s="30" customFormat="1" x14ac:dyDescent="0.2">
      <c r="A936" s="48">
        <v>511200</v>
      </c>
      <c r="B936" s="49" t="s">
        <v>247</v>
      </c>
      <c r="C936" s="58">
        <v>550000</v>
      </c>
      <c r="D936" s="58">
        <v>550000</v>
      </c>
      <c r="E936" s="58">
        <v>287200</v>
      </c>
      <c r="F936" s="283">
        <f t="shared" si="256"/>
        <v>100</v>
      </c>
    </row>
    <row r="937" spans="1:6" s="30" customFormat="1" x14ac:dyDescent="0.2">
      <c r="A937" s="48">
        <v>511300</v>
      </c>
      <c r="B937" s="49" t="s">
        <v>248</v>
      </c>
      <c r="C937" s="58">
        <v>8000000</v>
      </c>
      <c r="D937" s="58">
        <v>26547000</v>
      </c>
      <c r="E937" s="58">
        <v>781700</v>
      </c>
      <c r="F937" s="283"/>
    </row>
    <row r="938" spans="1:6" s="30" customFormat="1" x14ac:dyDescent="0.2">
      <c r="A938" s="48">
        <v>511400</v>
      </c>
      <c r="B938" s="49" t="s">
        <v>249</v>
      </c>
      <c r="C938" s="50">
        <v>0</v>
      </c>
      <c r="D938" s="58">
        <v>400000</v>
      </c>
      <c r="E938" s="58">
        <v>0</v>
      </c>
      <c r="F938" s="283">
        <v>0</v>
      </c>
    </row>
    <row r="939" spans="1:6" s="55" customFormat="1" x14ac:dyDescent="0.2">
      <c r="A939" s="46">
        <v>513000</v>
      </c>
      <c r="B939" s="51" t="s">
        <v>252</v>
      </c>
      <c r="C939" s="45">
        <f t="shared" ref="C939:D939" si="257">C940</f>
        <v>300000</v>
      </c>
      <c r="D939" s="45">
        <f t="shared" si="257"/>
        <v>850000</v>
      </c>
      <c r="E939" s="45">
        <f t="shared" ref="E939" si="258">E940</f>
        <v>0</v>
      </c>
      <c r="F939" s="282">
        <f t="shared" si="256"/>
        <v>283.33333333333337</v>
      </c>
    </row>
    <row r="940" spans="1:6" s="30" customFormat="1" x14ac:dyDescent="0.2">
      <c r="A940" s="48">
        <v>513700</v>
      </c>
      <c r="B940" s="49" t="s">
        <v>839</v>
      </c>
      <c r="C940" s="58">
        <v>300000</v>
      </c>
      <c r="D940" s="58">
        <v>850000</v>
      </c>
      <c r="E940" s="58">
        <v>0</v>
      </c>
      <c r="F940" s="283">
        <f t="shared" si="256"/>
        <v>283.33333333333337</v>
      </c>
    </row>
    <row r="941" spans="1:6" s="57" customFormat="1" x14ac:dyDescent="0.2">
      <c r="A941" s="46">
        <v>516000</v>
      </c>
      <c r="B941" s="51" t="s">
        <v>256</v>
      </c>
      <c r="C941" s="97">
        <f t="shared" ref="C941:D941" si="259">C942</f>
        <v>680000</v>
      </c>
      <c r="D941" s="97">
        <f t="shared" si="259"/>
        <v>680000</v>
      </c>
      <c r="E941" s="97">
        <f t="shared" ref="E941" si="260">E942</f>
        <v>150000</v>
      </c>
      <c r="F941" s="282">
        <f t="shared" si="256"/>
        <v>100</v>
      </c>
    </row>
    <row r="942" spans="1:6" s="57" customFormat="1" x14ac:dyDescent="0.2">
      <c r="A942" s="48">
        <v>516100</v>
      </c>
      <c r="B942" s="49" t="s">
        <v>256</v>
      </c>
      <c r="C942" s="58">
        <v>680000</v>
      </c>
      <c r="D942" s="58">
        <v>680000</v>
      </c>
      <c r="E942" s="58">
        <v>150000</v>
      </c>
      <c r="F942" s="283">
        <f t="shared" si="256"/>
        <v>100</v>
      </c>
    </row>
    <row r="943" spans="1:6" s="55" customFormat="1" x14ac:dyDescent="0.2">
      <c r="A943" s="46">
        <v>620000</v>
      </c>
      <c r="B943" s="51" t="s">
        <v>266</v>
      </c>
      <c r="C943" s="45">
        <f t="shared" ref="C943:D943" si="261">C944</f>
        <v>5100000</v>
      </c>
      <c r="D943" s="45">
        <f t="shared" si="261"/>
        <v>5100000</v>
      </c>
      <c r="E943" s="45">
        <f t="shared" ref="E943" si="262">E944</f>
        <v>0</v>
      </c>
      <c r="F943" s="282">
        <f t="shared" si="256"/>
        <v>100</v>
      </c>
    </row>
    <row r="944" spans="1:6" s="55" customFormat="1" x14ac:dyDescent="0.2">
      <c r="A944" s="46">
        <v>621000</v>
      </c>
      <c r="B944" s="51" t="s">
        <v>267</v>
      </c>
      <c r="C944" s="45">
        <f>0+C945</f>
        <v>5100000</v>
      </c>
      <c r="D944" s="45">
        <f>0+D945</f>
        <v>5100000</v>
      </c>
      <c r="E944" s="45">
        <f>0+E945</f>
        <v>0</v>
      </c>
      <c r="F944" s="282">
        <f t="shared" si="256"/>
        <v>100</v>
      </c>
    </row>
    <row r="945" spans="1:6" s="57" customFormat="1" x14ac:dyDescent="0.2">
      <c r="A945" s="52">
        <v>621900</v>
      </c>
      <c r="B945" s="49" t="s">
        <v>274</v>
      </c>
      <c r="C945" s="58">
        <v>5100000</v>
      </c>
      <c r="D945" s="58">
        <v>5100000</v>
      </c>
      <c r="E945" s="58">
        <v>0</v>
      </c>
      <c r="F945" s="283">
        <f t="shared" si="256"/>
        <v>100</v>
      </c>
    </row>
    <row r="946" spans="1:6" s="55" customFormat="1" x14ac:dyDescent="0.2">
      <c r="A946" s="46">
        <v>630000</v>
      </c>
      <c r="B946" s="51" t="s">
        <v>275</v>
      </c>
      <c r="C946" s="45">
        <f>C947+C951</f>
        <v>2650000</v>
      </c>
      <c r="D946" s="45">
        <f>D947+D951</f>
        <v>5076600</v>
      </c>
      <c r="E946" s="45">
        <f>E947+E951</f>
        <v>0</v>
      </c>
      <c r="F946" s="282">
        <f t="shared" si="256"/>
        <v>191.56981132075472</v>
      </c>
    </row>
    <row r="947" spans="1:6" s="55" customFormat="1" x14ac:dyDescent="0.2">
      <c r="A947" s="46">
        <v>631000</v>
      </c>
      <c r="B947" s="51" t="s">
        <v>276</v>
      </c>
      <c r="C947" s="45">
        <f>C948+0+C950+C949</f>
        <v>150000</v>
      </c>
      <c r="D947" s="45">
        <f>D948+0+D950+D949</f>
        <v>155600</v>
      </c>
      <c r="E947" s="45">
        <f>E948+0+E950+E949</f>
        <v>0</v>
      </c>
      <c r="F947" s="282">
        <f t="shared" si="256"/>
        <v>103.73333333333335</v>
      </c>
    </row>
    <row r="948" spans="1:6" s="57" customFormat="1" x14ac:dyDescent="0.2">
      <c r="A948" s="48">
        <v>631100</v>
      </c>
      <c r="B948" s="49" t="s">
        <v>277</v>
      </c>
      <c r="C948" s="58">
        <v>150000</v>
      </c>
      <c r="D948" s="58">
        <v>150000</v>
      </c>
      <c r="E948" s="58">
        <v>0</v>
      </c>
      <c r="F948" s="283">
        <f t="shared" si="256"/>
        <v>100</v>
      </c>
    </row>
    <row r="949" spans="1:6" s="57" customFormat="1" x14ac:dyDescent="0.2">
      <c r="A949" s="48">
        <v>631200</v>
      </c>
      <c r="B949" s="49" t="s">
        <v>278</v>
      </c>
      <c r="C949" s="50">
        <v>0</v>
      </c>
      <c r="D949" s="58">
        <v>100</v>
      </c>
      <c r="E949" s="58">
        <v>0</v>
      </c>
      <c r="F949" s="283">
        <v>0</v>
      </c>
    </row>
    <row r="950" spans="1:6" s="57" customFormat="1" x14ac:dyDescent="0.2">
      <c r="A950" s="48">
        <v>631300</v>
      </c>
      <c r="B950" s="49" t="s">
        <v>723</v>
      </c>
      <c r="C950" s="58">
        <v>0</v>
      </c>
      <c r="D950" s="58">
        <v>5500</v>
      </c>
      <c r="E950" s="58">
        <v>0</v>
      </c>
      <c r="F950" s="283">
        <v>0</v>
      </c>
    </row>
    <row r="951" spans="1:6" s="55" customFormat="1" x14ac:dyDescent="0.2">
      <c r="A951" s="46">
        <v>638000</v>
      </c>
      <c r="B951" s="51" t="s">
        <v>282</v>
      </c>
      <c r="C951" s="45">
        <f t="shared" ref="C951:D951" si="263">C952</f>
        <v>2500000</v>
      </c>
      <c r="D951" s="45">
        <f t="shared" si="263"/>
        <v>4921000</v>
      </c>
      <c r="E951" s="45">
        <f t="shared" ref="E951" si="264">E952</f>
        <v>0</v>
      </c>
      <c r="F951" s="282">
        <f t="shared" si="256"/>
        <v>196.84</v>
      </c>
    </row>
    <row r="952" spans="1:6" s="57" customFormat="1" x14ac:dyDescent="0.2">
      <c r="A952" s="48">
        <v>638100</v>
      </c>
      <c r="B952" s="49" t="s">
        <v>283</v>
      </c>
      <c r="C952" s="58">
        <v>2500000</v>
      </c>
      <c r="D952" s="58">
        <v>4921000</v>
      </c>
      <c r="E952" s="58">
        <v>0</v>
      </c>
      <c r="F952" s="283">
        <f t="shared" si="256"/>
        <v>196.84</v>
      </c>
    </row>
    <row r="953" spans="1:6" s="30" customFormat="1" x14ac:dyDescent="0.2">
      <c r="A953" s="89"/>
      <c r="B953" s="83" t="s">
        <v>292</v>
      </c>
      <c r="C953" s="87">
        <f>C905+C933+C946+C930+C943</f>
        <v>290081000</v>
      </c>
      <c r="D953" s="87">
        <f>D905+D933+D946+D930+D943</f>
        <v>371159100</v>
      </c>
      <c r="E953" s="87">
        <f>E905+E933+E946+E930+E943</f>
        <v>2453900</v>
      </c>
      <c r="F953" s="34">
        <f t="shared" si="256"/>
        <v>127.95015874876327</v>
      </c>
    </row>
    <row r="954" spans="1:6" s="30" customFormat="1" x14ac:dyDescent="0.2">
      <c r="A954" s="66"/>
      <c r="B954" s="98"/>
      <c r="C954" s="67"/>
      <c r="D954" s="67"/>
      <c r="E954" s="67"/>
      <c r="F954" s="279"/>
    </row>
    <row r="955" spans="1:6" s="30" customFormat="1" x14ac:dyDescent="0.2">
      <c r="A955" s="43"/>
      <c r="B955" s="44"/>
      <c r="C955" s="50"/>
      <c r="D955" s="50"/>
      <c r="E955" s="50"/>
      <c r="F955" s="284"/>
    </row>
    <row r="956" spans="1:6" s="30" customFormat="1" x14ac:dyDescent="0.2">
      <c r="A956" s="48" t="s">
        <v>341</v>
      </c>
      <c r="B956" s="51"/>
      <c r="C956" s="50"/>
      <c r="D956" s="50"/>
      <c r="E956" s="50"/>
      <c r="F956" s="284"/>
    </row>
    <row r="957" spans="1:6" s="30" customFormat="1" x14ac:dyDescent="0.2">
      <c r="A957" s="48" t="s">
        <v>342</v>
      </c>
      <c r="B957" s="51"/>
      <c r="C957" s="50"/>
      <c r="D957" s="50"/>
      <c r="E957" s="50"/>
      <c r="F957" s="284"/>
    </row>
    <row r="958" spans="1:6" s="30" customFormat="1" x14ac:dyDescent="0.2">
      <c r="A958" s="48" t="s">
        <v>321</v>
      </c>
      <c r="B958" s="51"/>
      <c r="C958" s="50"/>
      <c r="D958" s="50"/>
      <c r="E958" s="50"/>
      <c r="F958" s="284"/>
    </row>
    <row r="959" spans="1:6" s="30" customFormat="1" x14ac:dyDescent="0.2">
      <c r="A959" s="48" t="s">
        <v>291</v>
      </c>
      <c r="B959" s="51"/>
      <c r="C959" s="50"/>
      <c r="D959" s="50"/>
      <c r="E959" s="50"/>
      <c r="F959" s="284"/>
    </row>
    <row r="960" spans="1:6" s="30" customFormat="1" x14ac:dyDescent="0.2">
      <c r="A960" s="48"/>
      <c r="B960" s="79"/>
      <c r="C960" s="67"/>
      <c r="D960" s="67"/>
      <c r="E960" s="67"/>
      <c r="F960" s="279"/>
    </row>
    <row r="961" spans="1:6" s="30" customFormat="1" x14ac:dyDescent="0.2">
      <c r="A961" s="46">
        <v>410000</v>
      </c>
      <c r="B961" s="47" t="s">
        <v>44</v>
      </c>
      <c r="C961" s="45">
        <f>C962+C967+C985+0+C983+0</f>
        <v>9127700</v>
      </c>
      <c r="D961" s="45">
        <f>D962+D967+D985+0+D983+0</f>
        <v>9417300</v>
      </c>
      <c r="E961" s="45">
        <f>E962+E967+E985+0+E983+0</f>
        <v>0</v>
      </c>
      <c r="F961" s="282">
        <f t="shared" ref="F961:F986" si="265">D961/C961*100</f>
        <v>103.17275984092377</v>
      </c>
    </row>
    <row r="962" spans="1:6" s="30" customFormat="1" x14ac:dyDescent="0.2">
      <c r="A962" s="46">
        <v>411000</v>
      </c>
      <c r="B962" s="47" t="s">
        <v>45</v>
      </c>
      <c r="C962" s="45">
        <f t="shared" ref="C962:D962" si="266">SUM(C963:C966)</f>
        <v>3129000</v>
      </c>
      <c r="D962" s="45">
        <f t="shared" si="266"/>
        <v>3419200</v>
      </c>
      <c r="E962" s="45">
        <f t="shared" ref="E962" si="267">SUM(E963:E966)</f>
        <v>0</v>
      </c>
      <c r="F962" s="282">
        <f t="shared" si="265"/>
        <v>109.27452860338767</v>
      </c>
    </row>
    <row r="963" spans="1:6" s="30" customFormat="1" x14ac:dyDescent="0.2">
      <c r="A963" s="48">
        <v>411100</v>
      </c>
      <c r="B963" s="49" t="s">
        <v>46</v>
      </c>
      <c r="C963" s="58">
        <v>2844000</v>
      </c>
      <c r="D963" s="58">
        <v>3102000</v>
      </c>
      <c r="E963" s="58">
        <v>0</v>
      </c>
      <c r="F963" s="283">
        <f t="shared" si="265"/>
        <v>109.0717299578059</v>
      </c>
    </row>
    <row r="964" spans="1:6" s="30" customFormat="1" x14ac:dyDescent="0.2">
      <c r="A964" s="48">
        <v>411200</v>
      </c>
      <c r="B964" s="49" t="s">
        <v>47</v>
      </c>
      <c r="C964" s="58">
        <v>80000</v>
      </c>
      <c r="D964" s="58">
        <v>80000</v>
      </c>
      <c r="E964" s="58">
        <v>0</v>
      </c>
      <c r="F964" s="283">
        <f t="shared" si="265"/>
        <v>100</v>
      </c>
    </row>
    <row r="965" spans="1:6" s="30" customFormat="1" ht="40.5" x14ac:dyDescent="0.2">
      <c r="A965" s="48">
        <v>411300</v>
      </c>
      <c r="B965" s="49" t="s">
        <v>48</v>
      </c>
      <c r="C965" s="58">
        <v>175000</v>
      </c>
      <c r="D965" s="58">
        <v>196000</v>
      </c>
      <c r="E965" s="58">
        <v>0</v>
      </c>
      <c r="F965" s="283">
        <f t="shared" si="265"/>
        <v>112.00000000000001</v>
      </c>
    </row>
    <row r="966" spans="1:6" s="30" customFormat="1" x14ac:dyDescent="0.2">
      <c r="A966" s="48">
        <v>411400</v>
      </c>
      <c r="B966" s="49" t="s">
        <v>49</v>
      </c>
      <c r="C966" s="58">
        <v>30000.000000000007</v>
      </c>
      <c r="D966" s="58">
        <v>41200</v>
      </c>
      <c r="E966" s="58">
        <v>0</v>
      </c>
      <c r="F966" s="283">
        <f t="shared" si="265"/>
        <v>137.33333333333331</v>
      </c>
    </row>
    <row r="967" spans="1:6" s="30" customFormat="1" x14ac:dyDescent="0.2">
      <c r="A967" s="46">
        <v>412000</v>
      </c>
      <c r="B967" s="51" t="s">
        <v>50</v>
      </c>
      <c r="C967" s="45">
        <f>SUM(C968:C982)</f>
        <v>3866700</v>
      </c>
      <c r="D967" s="45">
        <f>SUM(D968:D982)</f>
        <v>3868399.9999999991</v>
      </c>
      <c r="E967" s="45">
        <f>SUM(E968:E982)</f>
        <v>0</v>
      </c>
      <c r="F967" s="282">
        <f t="shared" si="265"/>
        <v>100.04396513823156</v>
      </c>
    </row>
    <row r="968" spans="1:6" s="30" customFormat="1" x14ac:dyDescent="0.2">
      <c r="A968" s="48">
        <v>412100</v>
      </c>
      <c r="B968" s="49" t="s">
        <v>51</v>
      </c>
      <c r="C968" s="58">
        <v>7999.9999999999982</v>
      </c>
      <c r="D968" s="58">
        <v>7999.9999999999982</v>
      </c>
      <c r="E968" s="58">
        <v>0</v>
      </c>
      <c r="F968" s="283">
        <f t="shared" si="265"/>
        <v>100</v>
      </c>
    </row>
    <row r="969" spans="1:6" s="30" customFormat="1" x14ac:dyDescent="0.2">
      <c r="A969" s="48">
        <v>412200</v>
      </c>
      <c r="B969" s="49" t="s">
        <v>52</v>
      </c>
      <c r="C969" s="58">
        <v>77000</v>
      </c>
      <c r="D969" s="58">
        <v>77000</v>
      </c>
      <c r="E969" s="58">
        <v>0</v>
      </c>
      <c r="F969" s="283">
        <f t="shared" si="265"/>
        <v>100</v>
      </c>
    </row>
    <row r="970" spans="1:6" s="30" customFormat="1" x14ac:dyDescent="0.2">
      <c r="A970" s="48">
        <v>412300</v>
      </c>
      <c r="B970" s="49" t="s">
        <v>53</v>
      </c>
      <c r="C970" s="58">
        <v>26500</v>
      </c>
      <c r="D970" s="58">
        <v>26500</v>
      </c>
      <c r="E970" s="58">
        <v>0</v>
      </c>
      <c r="F970" s="283">
        <f t="shared" si="265"/>
        <v>100</v>
      </c>
    </row>
    <row r="971" spans="1:6" s="30" customFormat="1" x14ac:dyDescent="0.2">
      <c r="A971" s="48">
        <v>412500</v>
      </c>
      <c r="B971" s="49" t="s">
        <v>57</v>
      </c>
      <c r="C971" s="58">
        <v>15000</v>
      </c>
      <c r="D971" s="58">
        <v>15000</v>
      </c>
      <c r="E971" s="58">
        <v>0</v>
      </c>
      <c r="F971" s="283">
        <f t="shared" si="265"/>
        <v>100</v>
      </c>
    </row>
    <row r="972" spans="1:6" s="30" customFormat="1" x14ac:dyDescent="0.2">
      <c r="A972" s="48">
        <v>412600</v>
      </c>
      <c r="B972" s="49" t="s">
        <v>58</v>
      </c>
      <c r="C972" s="58">
        <v>55000</v>
      </c>
      <c r="D972" s="58">
        <v>55000</v>
      </c>
      <c r="E972" s="58">
        <v>0</v>
      </c>
      <c r="F972" s="283">
        <f t="shared" si="265"/>
        <v>100</v>
      </c>
    </row>
    <row r="973" spans="1:6" s="30" customFormat="1" x14ac:dyDescent="0.2">
      <c r="A973" s="48">
        <v>412700</v>
      </c>
      <c r="B973" s="49" t="s">
        <v>60</v>
      </c>
      <c r="C973" s="58">
        <v>3100000</v>
      </c>
      <c r="D973" s="58">
        <v>3099999.9999999991</v>
      </c>
      <c r="E973" s="58">
        <v>0</v>
      </c>
      <c r="F973" s="283">
        <f t="shared" si="265"/>
        <v>99.999999999999972</v>
      </c>
    </row>
    <row r="974" spans="1:6" s="30" customFormat="1" x14ac:dyDescent="0.2">
      <c r="A974" s="48">
        <v>412700</v>
      </c>
      <c r="B974" s="49" t="s">
        <v>63</v>
      </c>
      <c r="C974" s="58">
        <v>43000</v>
      </c>
      <c r="D974" s="58">
        <v>43000</v>
      </c>
      <c r="E974" s="58">
        <v>0</v>
      </c>
      <c r="F974" s="283">
        <f t="shared" si="265"/>
        <v>100</v>
      </c>
    </row>
    <row r="975" spans="1:6" s="30" customFormat="1" x14ac:dyDescent="0.2">
      <c r="A975" s="48">
        <v>412700</v>
      </c>
      <c r="B975" s="49" t="s">
        <v>856</v>
      </c>
      <c r="C975" s="58">
        <v>200000</v>
      </c>
      <c r="D975" s="58">
        <v>177700</v>
      </c>
      <c r="E975" s="58">
        <v>0</v>
      </c>
      <c r="F975" s="283">
        <f t="shared" si="265"/>
        <v>88.85</v>
      </c>
    </row>
    <row r="976" spans="1:6" s="30" customFormat="1" x14ac:dyDescent="0.2">
      <c r="A976" s="48">
        <v>412700</v>
      </c>
      <c r="B976" s="49" t="s">
        <v>751</v>
      </c>
      <c r="C976" s="58">
        <v>100000</v>
      </c>
      <c r="D976" s="58">
        <v>100000</v>
      </c>
      <c r="E976" s="58">
        <v>0</v>
      </c>
      <c r="F976" s="283">
        <f t="shared" si="265"/>
        <v>100</v>
      </c>
    </row>
    <row r="977" spans="1:6" s="30" customFormat="1" x14ac:dyDescent="0.2">
      <c r="A977" s="48">
        <v>412900</v>
      </c>
      <c r="B977" s="53" t="s">
        <v>74</v>
      </c>
      <c r="C977" s="58">
        <v>3200</v>
      </c>
      <c r="D977" s="58">
        <v>3200</v>
      </c>
      <c r="E977" s="58">
        <v>0</v>
      </c>
      <c r="F977" s="283">
        <f t="shared" si="265"/>
        <v>100</v>
      </c>
    </row>
    <row r="978" spans="1:6" s="30" customFormat="1" x14ac:dyDescent="0.2">
      <c r="A978" s="48">
        <v>412900</v>
      </c>
      <c r="B978" s="53" t="s">
        <v>75</v>
      </c>
      <c r="C978" s="58">
        <v>175000</v>
      </c>
      <c r="D978" s="58">
        <v>200000</v>
      </c>
      <c r="E978" s="58">
        <v>0</v>
      </c>
      <c r="F978" s="283">
        <f t="shared" si="265"/>
        <v>114.28571428571428</v>
      </c>
    </row>
    <row r="979" spans="1:6" s="30" customFormat="1" x14ac:dyDescent="0.2">
      <c r="A979" s="48">
        <v>412900</v>
      </c>
      <c r="B979" s="53" t="s">
        <v>76</v>
      </c>
      <c r="C979" s="58">
        <v>4000</v>
      </c>
      <c r="D979" s="58">
        <v>4000</v>
      </c>
      <c r="E979" s="58">
        <v>0</v>
      </c>
      <c r="F979" s="283">
        <f t="shared" si="265"/>
        <v>100</v>
      </c>
    </row>
    <row r="980" spans="1:6" s="30" customFormat="1" x14ac:dyDescent="0.2">
      <c r="A980" s="48">
        <v>412900</v>
      </c>
      <c r="B980" s="53" t="s">
        <v>764</v>
      </c>
      <c r="C980" s="58">
        <v>50000.000000000007</v>
      </c>
      <c r="D980" s="58">
        <v>50000.000000000007</v>
      </c>
      <c r="E980" s="58">
        <v>0</v>
      </c>
      <c r="F980" s="283">
        <f t="shared" si="265"/>
        <v>100</v>
      </c>
    </row>
    <row r="981" spans="1:6" s="30" customFormat="1" x14ac:dyDescent="0.2">
      <c r="A981" s="48">
        <v>412900</v>
      </c>
      <c r="B981" s="53" t="s">
        <v>77</v>
      </c>
      <c r="C981" s="58">
        <v>3500</v>
      </c>
      <c r="D981" s="58">
        <v>3500</v>
      </c>
      <c r="E981" s="58">
        <v>0</v>
      </c>
      <c r="F981" s="283">
        <f t="shared" si="265"/>
        <v>100</v>
      </c>
    </row>
    <row r="982" spans="1:6" s="30" customFormat="1" x14ac:dyDescent="0.2">
      <c r="A982" s="48">
        <v>412900</v>
      </c>
      <c r="B982" s="49" t="s">
        <v>78</v>
      </c>
      <c r="C982" s="58">
        <v>6500</v>
      </c>
      <c r="D982" s="58">
        <v>5500</v>
      </c>
      <c r="E982" s="58">
        <v>0</v>
      </c>
      <c r="F982" s="283">
        <f t="shared" si="265"/>
        <v>84.615384615384613</v>
      </c>
    </row>
    <row r="983" spans="1:6" s="55" customFormat="1" x14ac:dyDescent="0.2">
      <c r="A983" s="46">
        <v>414000</v>
      </c>
      <c r="B983" s="51" t="s">
        <v>107</v>
      </c>
      <c r="C983" s="45">
        <f>C984+0</f>
        <v>50000</v>
      </c>
      <c r="D983" s="45">
        <f>D984+0</f>
        <v>50000</v>
      </c>
      <c r="E983" s="45">
        <f>E984+0</f>
        <v>0</v>
      </c>
      <c r="F983" s="282">
        <f t="shared" si="265"/>
        <v>100</v>
      </c>
    </row>
    <row r="984" spans="1:6" s="30" customFormat="1" x14ac:dyDescent="0.2">
      <c r="A984" s="48">
        <v>414100</v>
      </c>
      <c r="B984" s="49" t="s">
        <v>781</v>
      </c>
      <c r="C984" s="58">
        <v>50000</v>
      </c>
      <c r="D984" s="58">
        <v>50000</v>
      </c>
      <c r="E984" s="58">
        <v>0</v>
      </c>
      <c r="F984" s="283">
        <f t="shared" si="265"/>
        <v>100</v>
      </c>
    </row>
    <row r="985" spans="1:6" s="55" customFormat="1" x14ac:dyDescent="0.2">
      <c r="A985" s="46">
        <v>415000</v>
      </c>
      <c r="B985" s="51" t="s">
        <v>119</v>
      </c>
      <c r="C985" s="45">
        <f>SUM(C986:C991)</f>
        <v>2082000</v>
      </c>
      <c r="D985" s="45">
        <f>SUM(D986:D991)</f>
        <v>2079700</v>
      </c>
      <c r="E985" s="45">
        <f>SUM(E986:E991)</f>
        <v>0</v>
      </c>
      <c r="F985" s="282">
        <f t="shared" si="265"/>
        <v>99.889529298751199</v>
      </c>
    </row>
    <row r="986" spans="1:6" s="30" customFormat="1" x14ac:dyDescent="0.2">
      <c r="A986" s="48">
        <v>415200</v>
      </c>
      <c r="B986" s="49" t="s">
        <v>127</v>
      </c>
      <c r="C986" s="58">
        <v>50000</v>
      </c>
      <c r="D986" s="58">
        <v>50000</v>
      </c>
      <c r="E986" s="58">
        <v>0</v>
      </c>
      <c r="F986" s="283">
        <f t="shared" si="265"/>
        <v>100</v>
      </c>
    </row>
    <row r="987" spans="1:6" s="30" customFormat="1" x14ac:dyDescent="0.2">
      <c r="A987" s="48">
        <v>415200</v>
      </c>
      <c r="B987" s="49" t="s">
        <v>128</v>
      </c>
      <c r="C987" s="58">
        <v>500000</v>
      </c>
      <c r="D987" s="58">
        <v>500000</v>
      </c>
      <c r="E987" s="58">
        <v>0</v>
      </c>
      <c r="F987" s="283">
        <f t="shared" ref="F987:F1001" si="268">D987/C987*100</f>
        <v>100</v>
      </c>
    </row>
    <row r="988" spans="1:6" s="30" customFormat="1" x14ac:dyDescent="0.2">
      <c r="A988" s="48">
        <v>415200</v>
      </c>
      <c r="B988" s="49" t="s">
        <v>343</v>
      </c>
      <c r="C988" s="58">
        <v>100000</v>
      </c>
      <c r="D988" s="58">
        <v>100000</v>
      </c>
      <c r="E988" s="58">
        <v>0</v>
      </c>
      <c r="F988" s="283">
        <f t="shared" si="268"/>
        <v>100</v>
      </c>
    </row>
    <row r="989" spans="1:6" s="30" customFormat="1" x14ac:dyDescent="0.2">
      <c r="A989" s="48">
        <v>415200</v>
      </c>
      <c r="B989" s="49" t="s">
        <v>137</v>
      </c>
      <c r="C989" s="58">
        <v>24000</v>
      </c>
      <c r="D989" s="58">
        <v>24000</v>
      </c>
      <c r="E989" s="58">
        <v>0</v>
      </c>
      <c r="F989" s="283">
        <f t="shared" si="268"/>
        <v>100</v>
      </c>
    </row>
    <row r="990" spans="1:6" s="30" customFormat="1" x14ac:dyDescent="0.2">
      <c r="A990" s="48">
        <v>415200</v>
      </c>
      <c r="B990" s="49" t="s">
        <v>314</v>
      </c>
      <c r="C990" s="58">
        <v>8000</v>
      </c>
      <c r="D990" s="58">
        <v>5700</v>
      </c>
      <c r="E990" s="58">
        <v>0</v>
      </c>
      <c r="F990" s="283">
        <f t="shared" si="268"/>
        <v>71.25</v>
      </c>
    </row>
    <row r="991" spans="1:6" s="30" customFormat="1" x14ac:dyDescent="0.2">
      <c r="A991" s="48">
        <v>415200</v>
      </c>
      <c r="B991" s="49" t="s">
        <v>140</v>
      </c>
      <c r="C991" s="58">
        <v>1400000</v>
      </c>
      <c r="D991" s="58">
        <v>1400000</v>
      </c>
      <c r="E991" s="58">
        <v>0</v>
      </c>
      <c r="F991" s="283">
        <f t="shared" si="268"/>
        <v>100</v>
      </c>
    </row>
    <row r="992" spans="1:6" s="55" customFormat="1" x14ac:dyDescent="0.2">
      <c r="A992" s="46">
        <v>480000</v>
      </c>
      <c r="B992" s="51" t="s">
        <v>202</v>
      </c>
      <c r="C992" s="45">
        <f>C993+C997</f>
        <v>6481000</v>
      </c>
      <c r="D992" s="45">
        <f>D993+D997</f>
        <v>6550500</v>
      </c>
      <c r="E992" s="45">
        <f>E993+E997</f>
        <v>0</v>
      </c>
      <c r="F992" s="282">
        <f t="shared" si="268"/>
        <v>101.07236537571363</v>
      </c>
    </row>
    <row r="993" spans="1:6" s="55" customFormat="1" x14ac:dyDescent="0.2">
      <c r="A993" s="46">
        <v>487000</v>
      </c>
      <c r="B993" s="51" t="s">
        <v>25</v>
      </c>
      <c r="C993" s="45">
        <f>SUM(C994:C996)</f>
        <v>1215999.9999999998</v>
      </c>
      <c r="D993" s="45">
        <f>SUM(D994:D996)</f>
        <v>1210300</v>
      </c>
      <c r="E993" s="45">
        <f>SUM(E994:E996)</f>
        <v>0</v>
      </c>
      <c r="F993" s="282">
        <f t="shared" si="268"/>
        <v>99.531250000000014</v>
      </c>
    </row>
    <row r="994" spans="1:6" s="30" customFormat="1" x14ac:dyDescent="0.2">
      <c r="A994" s="56">
        <v>487300</v>
      </c>
      <c r="B994" s="49" t="s">
        <v>768</v>
      </c>
      <c r="C994" s="58">
        <v>900000</v>
      </c>
      <c r="D994" s="58">
        <v>900000</v>
      </c>
      <c r="E994" s="58">
        <v>0</v>
      </c>
      <c r="F994" s="283">
        <f t="shared" si="268"/>
        <v>100</v>
      </c>
    </row>
    <row r="995" spans="1:6" s="30" customFormat="1" x14ac:dyDescent="0.2">
      <c r="A995" s="48">
        <v>487300</v>
      </c>
      <c r="B995" s="49" t="s">
        <v>208</v>
      </c>
      <c r="C995" s="58">
        <v>269999.99999999971</v>
      </c>
      <c r="D995" s="58">
        <v>264300</v>
      </c>
      <c r="E995" s="58">
        <v>0</v>
      </c>
      <c r="F995" s="283">
        <f t="shared" si="268"/>
        <v>97.888888888888985</v>
      </c>
    </row>
    <row r="996" spans="1:6" s="30" customFormat="1" x14ac:dyDescent="0.2">
      <c r="A996" s="48">
        <v>487300</v>
      </c>
      <c r="B996" s="49" t="s">
        <v>209</v>
      </c>
      <c r="C996" s="58">
        <v>46000</v>
      </c>
      <c r="D996" s="58">
        <v>46000</v>
      </c>
      <c r="E996" s="58">
        <v>0</v>
      </c>
      <c r="F996" s="283">
        <f t="shared" si="268"/>
        <v>100</v>
      </c>
    </row>
    <row r="997" spans="1:6" s="55" customFormat="1" x14ac:dyDescent="0.2">
      <c r="A997" s="46">
        <v>488000</v>
      </c>
      <c r="B997" s="51" t="s">
        <v>31</v>
      </c>
      <c r="C997" s="45">
        <f>SUM(C998:C1001)</f>
        <v>5265000</v>
      </c>
      <c r="D997" s="45">
        <f>SUM(D998:D1001)</f>
        <v>5340200</v>
      </c>
      <c r="E997" s="45">
        <f>SUM(E998:E1001)</f>
        <v>0</v>
      </c>
      <c r="F997" s="282">
        <f t="shared" si="268"/>
        <v>101.42830009496677</v>
      </c>
    </row>
    <row r="998" spans="1:6" s="30" customFormat="1" x14ac:dyDescent="0.2">
      <c r="A998" s="48">
        <v>488100</v>
      </c>
      <c r="B998" s="49" t="s">
        <v>31</v>
      </c>
      <c r="C998" s="58">
        <v>280000</v>
      </c>
      <c r="D998" s="58">
        <v>287999.99999999983</v>
      </c>
      <c r="E998" s="58">
        <v>0</v>
      </c>
      <c r="F998" s="283">
        <f t="shared" si="268"/>
        <v>102.8571428571428</v>
      </c>
    </row>
    <row r="999" spans="1:6" s="30" customFormat="1" x14ac:dyDescent="0.2">
      <c r="A999" s="48">
        <v>488100</v>
      </c>
      <c r="B999" s="49" t="s">
        <v>752</v>
      </c>
      <c r="C999" s="58">
        <v>100000.00000000001</v>
      </c>
      <c r="D999" s="58">
        <v>100000.00000000001</v>
      </c>
      <c r="E999" s="58">
        <v>0</v>
      </c>
      <c r="F999" s="283">
        <f t="shared" si="268"/>
        <v>100</v>
      </c>
    </row>
    <row r="1000" spans="1:6" s="30" customFormat="1" x14ac:dyDescent="0.2">
      <c r="A1000" s="48">
        <v>488100</v>
      </c>
      <c r="B1000" s="49" t="s">
        <v>231</v>
      </c>
      <c r="C1000" s="58">
        <v>1800000</v>
      </c>
      <c r="D1000" s="58">
        <v>1867199.9999999995</v>
      </c>
      <c r="E1000" s="58">
        <v>0</v>
      </c>
      <c r="F1000" s="283">
        <f t="shared" si="268"/>
        <v>103.73333333333331</v>
      </c>
    </row>
    <row r="1001" spans="1:6" s="30" customFormat="1" x14ac:dyDescent="0.2">
      <c r="A1001" s="56">
        <v>488100</v>
      </c>
      <c r="B1001" s="49" t="s">
        <v>830</v>
      </c>
      <c r="C1001" s="58">
        <v>3085000</v>
      </c>
      <c r="D1001" s="58">
        <v>3085000</v>
      </c>
      <c r="E1001" s="58">
        <v>0</v>
      </c>
      <c r="F1001" s="283">
        <f t="shared" si="268"/>
        <v>100</v>
      </c>
    </row>
    <row r="1002" spans="1:6" s="30" customFormat="1" x14ac:dyDescent="0.2">
      <c r="A1002" s="46">
        <v>510000</v>
      </c>
      <c r="B1002" s="51" t="s">
        <v>244</v>
      </c>
      <c r="C1002" s="45">
        <f>C1003+C1005+0</f>
        <v>57000</v>
      </c>
      <c r="D1002" s="45">
        <f>D1003+D1005+0</f>
        <v>57000</v>
      </c>
      <c r="E1002" s="45">
        <f>E1003+E1005+0</f>
        <v>0</v>
      </c>
      <c r="F1002" s="282">
        <f t="shared" ref="F1002:F1010" si="269">D1002/C1002*100</f>
        <v>100</v>
      </c>
    </row>
    <row r="1003" spans="1:6" s="30" customFormat="1" x14ac:dyDescent="0.2">
      <c r="A1003" s="46">
        <v>511000</v>
      </c>
      <c r="B1003" s="51" t="s">
        <v>245</v>
      </c>
      <c r="C1003" s="45">
        <f>SUM(C1004:C1004)</f>
        <v>50000</v>
      </c>
      <c r="D1003" s="45">
        <f>SUM(D1004:D1004)</f>
        <v>50000</v>
      </c>
      <c r="E1003" s="45">
        <f>SUM(E1004:E1004)</f>
        <v>0</v>
      </c>
      <c r="F1003" s="282">
        <f t="shared" si="269"/>
        <v>100</v>
      </c>
    </row>
    <row r="1004" spans="1:6" s="30" customFormat="1" x14ac:dyDescent="0.2">
      <c r="A1004" s="48">
        <v>511300</v>
      </c>
      <c r="B1004" s="49" t="s">
        <v>248</v>
      </c>
      <c r="C1004" s="58">
        <v>50000</v>
      </c>
      <c r="D1004" s="58">
        <v>50000</v>
      </c>
      <c r="E1004" s="58">
        <v>0</v>
      </c>
      <c r="F1004" s="283">
        <f t="shared" si="269"/>
        <v>100</v>
      </c>
    </row>
    <row r="1005" spans="1:6" s="30" customFormat="1" x14ac:dyDescent="0.2">
      <c r="A1005" s="46">
        <v>516000</v>
      </c>
      <c r="B1005" s="51" t="s">
        <v>256</v>
      </c>
      <c r="C1005" s="45">
        <f t="shared" ref="C1005:D1005" si="270">SUM(C1006)</f>
        <v>7000</v>
      </c>
      <c r="D1005" s="45">
        <f t="shared" si="270"/>
        <v>7000</v>
      </c>
      <c r="E1005" s="45">
        <f t="shared" ref="E1005" si="271">SUM(E1006)</f>
        <v>0</v>
      </c>
      <c r="F1005" s="282">
        <f t="shared" si="269"/>
        <v>100</v>
      </c>
    </row>
    <row r="1006" spans="1:6" s="30" customFormat="1" x14ac:dyDescent="0.2">
      <c r="A1006" s="48">
        <v>516100</v>
      </c>
      <c r="B1006" s="49" t="s">
        <v>256</v>
      </c>
      <c r="C1006" s="58">
        <v>7000</v>
      </c>
      <c r="D1006" s="58">
        <v>7000</v>
      </c>
      <c r="E1006" s="58">
        <v>0</v>
      </c>
      <c r="F1006" s="283">
        <f t="shared" si="269"/>
        <v>100</v>
      </c>
    </row>
    <row r="1007" spans="1:6" s="55" customFormat="1" x14ac:dyDescent="0.2">
      <c r="A1007" s="46">
        <v>630000</v>
      </c>
      <c r="B1007" s="51" t="s">
        <v>275</v>
      </c>
      <c r="C1007" s="45">
        <f>0+C1008</f>
        <v>221200</v>
      </c>
      <c r="D1007" s="45">
        <f>0+D1008</f>
        <v>215000</v>
      </c>
      <c r="E1007" s="45">
        <f>0+E1008</f>
        <v>0</v>
      </c>
      <c r="F1007" s="282">
        <f t="shared" si="269"/>
        <v>97.197106690777574</v>
      </c>
    </row>
    <row r="1008" spans="1:6" s="55" customFormat="1" x14ac:dyDescent="0.2">
      <c r="A1008" s="46">
        <v>638000</v>
      </c>
      <c r="B1008" s="51" t="s">
        <v>282</v>
      </c>
      <c r="C1008" s="45">
        <f t="shared" ref="C1008:D1008" si="272">C1009</f>
        <v>221200</v>
      </c>
      <c r="D1008" s="45">
        <f t="shared" si="272"/>
        <v>215000</v>
      </c>
      <c r="E1008" s="45">
        <f t="shared" ref="E1008" si="273">E1009</f>
        <v>0</v>
      </c>
      <c r="F1008" s="282">
        <f t="shared" si="269"/>
        <v>97.197106690777574</v>
      </c>
    </row>
    <row r="1009" spans="1:6" s="30" customFormat="1" x14ac:dyDescent="0.2">
      <c r="A1009" s="48">
        <v>638100</v>
      </c>
      <c r="B1009" s="49" t="s">
        <v>283</v>
      </c>
      <c r="C1009" s="58">
        <v>221200</v>
      </c>
      <c r="D1009" s="58">
        <v>215000</v>
      </c>
      <c r="E1009" s="58">
        <v>0</v>
      </c>
      <c r="F1009" s="283">
        <f t="shared" si="269"/>
        <v>97.197106690777574</v>
      </c>
    </row>
    <row r="1010" spans="1:6" s="30" customFormat="1" x14ac:dyDescent="0.2">
      <c r="A1010" s="89"/>
      <c r="B1010" s="83" t="s">
        <v>292</v>
      </c>
      <c r="C1010" s="87">
        <f>C961+C992+C1002+C1007+0</f>
        <v>15886900</v>
      </c>
      <c r="D1010" s="87">
        <f>D961+D992+D1002+D1007+0</f>
        <v>16239800</v>
      </c>
      <c r="E1010" s="87">
        <f>E961+E992+E1002+E1007+0</f>
        <v>0</v>
      </c>
      <c r="F1010" s="34">
        <f t="shared" si="269"/>
        <v>102.22132700526849</v>
      </c>
    </row>
    <row r="1011" spans="1:6" s="30" customFormat="1" x14ac:dyDescent="0.2">
      <c r="A1011" s="66"/>
      <c r="B1011" s="44"/>
      <c r="C1011" s="50"/>
      <c r="D1011" s="50"/>
      <c r="E1011" s="50"/>
      <c r="F1011" s="284"/>
    </row>
    <row r="1012" spans="1:6" s="30" customFormat="1" x14ac:dyDescent="0.2">
      <c r="A1012" s="43"/>
      <c r="B1012" s="44"/>
      <c r="C1012" s="50"/>
      <c r="D1012" s="50"/>
      <c r="E1012" s="50"/>
      <c r="F1012" s="284"/>
    </row>
    <row r="1013" spans="1:6" s="30" customFormat="1" x14ac:dyDescent="0.2">
      <c r="A1013" s="48" t="s">
        <v>344</v>
      </c>
      <c r="B1013" s="51"/>
      <c r="C1013" s="50"/>
      <c r="D1013" s="50"/>
      <c r="E1013" s="50"/>
      <c r="F1013" s="284"/>
    </row>
    <row r="1014" spans="1:6" s="30" customFormat="1" x14ac:dyDescent="0.2">
      <c r="A1014" s="48" t="s">
        <v>342</v>
      </c>
      <c r="B1014" s="51"/>
      <c r="C1014" s="50"/>
      <c r="D1014" s="50"/>
      <c r="E1014" s="50"/>
      <c r="F1014" s="284"/>
    </row>
    <row r="1015" spans="1:6" s="30" customFormat="1" x14ac:dyDescent="0.2">
      <c r="A1015" s="48" t="s">
        <v>323</v>
      </c>
      <c r="B1015" s="51"/>
      <c r="C1015" s="50"/>
      <c r="D1015" s="50"/>
      <c r="E1015" s="50"/>
      <c r="F1015" s="284"/>
    </row>
    <row r="1016" spans="1:6" s="30" customFormat="1" x14ac:dyDescent="0.2">
      <c r="A1016" s="48" t="s">
        <v>345</v>
      </c>
      <c r="B1016" s="51"/>
      <c r="C1016" s="50"/>
      <c r="D1016" s="50"/>
      <c r="E1016" s="50"/>
      <c r="F1016" s="284"/>
    </row>
    <row r="1017" spans="1:6" s="30" customFormat="1" x14ac:dyDescent="0.2">
      <c r="A1017" s="48"/>
      <c r="B1017" s="79"/>
      <c r="C1017" s="67"/>
      <c r="D1017" s="67"/>
      <c r="E1017" s="67"/>
      <c r="F1017" s="279"/>
    </row>
    <row r="1018" spans="1:6" s="30" customFormat="1" x14ac:dyDescent="0.2">
      <c r="A1018" s="46">
        <v>410000</v>
      </c>
      <c r="B1018" s="47" t="s">
        <v>44</v>
      </c>
      <c r="C1018" s="45">
        <f>C1019+C1024+C1037</f>
        <v>343100000</v>
      </c>
      <c r="D1018" s="45">
        <f>D1019+D1024+D1037</f>
        <v>369121000</v>
      </c>
      <c r="E1018" s="45">
        <f>E1019+E1024+E1037</f>
        <v>1595000</v>
      </c>
      <c r="F1018" s="282">
        <f t="shared" ref="F1018:F1052" si="274">D1018/C1018*100</f>
        <v>107.58408627222384</v>
      </c>
    </row>
    <row r="1019" spans="1:6" s="30" customFormat="1" x14ac:dyDescent="0.2">
      <c r="A1019" s="46">
        <v>411000</v>
      </c>
      <c r="B1019" s="47" t="s">
        <v>45</v>
      </c>
      <c r="C1019" s="45">
        <f t="shared" ref="C1019:D1019" si="275">SUM(C1020:C1023)</f>
        <v>315150000</v>
      </c>
      <c r="D1019" s="45">
        <f t="shared" si="275"/>
        <v>340650000</v>
      </c>
      <c r="E1019" s="45">
        <f>SUM(E1020:E1023)</f>
        <v>340000</v>
      </c>
      <c r="F1019" s="282">
        <f t="shared" si="274"/>
        <v>108.09138505473584</v>
      </c>
    </row>
    <row r="1020" spans="1:6" s="30" customFormat="1" x14ac:dyDescent="0.2">
      <c r="A1020" s="48">
        <v>411100</v>
      </c>
      <c r="B1020" s="49" t="s">
        <v>46</v>
      </c>
      <c r="C1020" s="58">
        <v>298000000</v>
      </c>
      <c r="D1020" s="58">
        <v>321000000</v>
      </c>
      <c r="E1020" s="58">
        <v>305000</v>
      </c>
      <c r="F1020" s="283">
        <f t="shared" si="274"/>
        <v>107.71812080536914</v>
      </c>
    </row>
    <row r="1021" spans="1:6" s="30" customFormat="1" x14ac:dyDescent="0.2">
      <c r="A1021" s="48">
        <v>411200</v>
      </c>
      <c r="B1021" s="49" t="s">
        <v>47</v>
      </c>
      <c r="C1021" s="58">
        <v>9500000</v>
      </c>
      <c r="D1021" s="58">
        <v>10100000</v>
      </c>
      <c r="E1021" s="58">
        <v>35000</v>
      </c>
      <c r="F1021" s="283">
        <f t="shared" si="274"/>
        <v>106.31578947368421</v>
      </c>
    </row>
    <row r="1022" spans="1:6" s="30" customFormat="1" ht="40.5" x14ac:dyDescent="0.2">
      <c r="A1022" s="48">
        <v>411300</v>
      </c>
      <c r="B1022" s="49" t="s">
        <v>48</v>
      </c>
      <c r="C1022" s="58">
        <v>5900000</v>
      </c>
      <c r="D1022" s="58">
        <v>7600000</v>
      </c>
      <c r="E1022" s="58">
        <v>0</v>
      </c>
      <c r="F1022" s="283">
        <f t="shared" si="274"/>
        <v>128.81355932203388</v>
      </c>
    </row>
    <row r="1023" spans="1:6" s="30" customFormat="1" x14ac:dyDescent="0.2">
      <c r="A1023" s="48">
        <v>411400</v>
      </c>
      <c r="B1023" s="49" t="s">
        <v>49</v>
      </c>
      <c r="C1023" s="58">
        <v>1750000</v>
      </c>
      <c r="D1023" s="58">
        <v>1950000</v>
      </c>
      <c r="E1023" s="58">
        <v>0</v>
      </c>
      <c r="F1023" s="283">
        <f t="shared" si="274"/>
        <v>111.42857142857143</v>
      </c>
    </row>
    <row r="1024" spans="1:6" s="30" customFormat="1" x14ac:dyDescent="0.2">
      <c r="A1024" s="46">
        <v>412000</v>
      </c>
      <c r="B1024" s="51" t="s">
        <v>50</v>
      </c>
      <c r="C1024" s="45">
        <f>SUM(C1025:C1036)</f>
        <v>23150000</v>
      </c>
      <c r="D1024" s="45">
        <f>SUM(D1025:D1036)</f>
        <v>23671000</v>
      </c>
      <c r="E1024" s="45">
        <f>SUM(E1025:E1036)</f>
        <v>1255000</v>
      </c>
      <c r="F1024" s="282">
        <f t="shared" si="274"/>
        <v>102.25053995680346</v>
      </c>
    </row>
    <row r="1025" spans="1:6" s="30" customFormat="1" x14ac:dyDescent="0.2">
      <c r="A1025" s="48">
        <v>412100</v>
      </c>
      <c r="B1025" s="49" t="s">
        <v>51</v>
      </c>
      <c r="C1025" s="58">
        <v>6000</v>
      </c>
      <c r="D1025" s="58">
        <v>6000</v>
      </c>
      <c r="E1025" s="58">
        <v>5000</v>
      </c>
      <c r="F1025" s="283">
        <f t="shared" si="274"/>
        <v>100</v>
      </c>
    </row>
    <row r="1026" spans="1:6" s="30" customFormat="1" x14ac:dyDescent="0.2">
      <c r="A1026" s="48">
        <v>412200</v>
      </c>
      <c r="B1026" s="49" t="s">
        <v>52</v>
      </c>
      <c r="C1026" s="58">
        <v>8350000</v>
      </c>
      <c r="D1026" s="58">
        <v>8230000</v>
      </c>
      <c r="E1026" s="58">
        <v>200000</v>
      </c>
      <c r="F1026" s="283">
        <f t="shared" si="274"/>
        <v>98.562874251497007</v>
      </c>
    </row>
    <row r="1027" spans="1:6" s="30" customFormat="1" x14ac:dyDescent="0.2">
      <c r="A1027" s="48">
        <v>412300</v>
      </c>
      <c r="B1027" s="49" t="s">
        <v>53</v>
      </c>
      <c r="C1027" s="58">
        <v>1300000</v>
      </c>
      <c r="D1027" s="58">
        <v>1300000</v>
      </c>
      <c r="E1027" s="58">
        <v>100000</v>
      </c>
      <c r="F1027" s="283">
        <f t="shared" si="274"/>
        <v>100</v>
      </c>
    </row>
    <row r="1028" spans="1:6" s="30" customFormat="1" x14ac:dyDescent="0.2">
      <c r="A1028" s="48">
        <v>412300</v>
      </c>
      <c r="B1028" s="49" t="s">
        <v>54</v>
      </c>
      <c r="C1028" s="58">
        <v>5720000</v>
      </c>
      <c r="D1028" s="58">
        <v>5720000</v>
      </c>
      <c r="E1028" s="58">
        <v>0</v>
      </c>
      <c r="F1028" s="283">
        <f t="shared" si="274"/>
        <v>100</v>
      </c>
    </row>
    <row r="1029" spans="1:6" s="30" customFormat="1" x14ac:dyDescent="0.2">
      <c r="A1029" s="48">
        <v>412400</v>
      </c>
      <c r="B1029" s="49" t="s">
        <v>55</v>
      </c>
      <c r="C1029" s="58">
        <v>670000</v>
      </c>
      <c r="D1029" s="58">
        <v>670000</v>
      </c>
      <c r="E1029" s="58">
        <v>220000</v>
      </c>
      <c r="F1029" s="283">
        <f t="shared" si="274"/>
        <v>100</v>
      </c>
    </row>
    <row r="1030" spans="1:6" s="30" customFormat="1" x14ac:dyDescent="0.2">
      <c r="A1030" s="48">
        <v>412500</v>
      </c>
      <c r="B1030" s="49" t="s">
        <v>57</v>
      </c>
      <c r="C1030" s="58">
        <v>810000</v>
      </c>
      <c r="D1030" s="58">
        <v>810000.00000000012</v>
      </c>
      <c r="E1030" s="58">
        <v>250000</v>
      </c>
      <c r="F1030" s="283">
        <f t="shared" si="274"/>
        <v>100.00000000000003</v>
      </c>
    </row>
    <row r="1031" spans="1:6" s="30" customFormat="1" x14ac:dyDescent="0.2">
      <c r="A1031" s="48">
        <v>412600</v>
      </c>
      <c r="B1031" s="49" t="s">
        <v>58</v>
      </c>
      <c r="C1031" s="58">
        <v>350000</v>
      </c>
      <c r="D1031" s="58">
        <v>350000</v>
      </c>
      <c r="E1031" s="58">
        <v>80000</v>
      </c>
      <c r="F1031" s="283">
        <f t="shared" si="274"/>
        <v>100</v>
      </c>
    </row>
    <row r="1032" spans="1:6" s="30" customFormat="1" x14ac:dyDescent="0.2">
      <c r="A1032" s="48">
        <v>412700</v>
      </c>
      <c r="B1032" s="49" t="s">
        <v>60</v>
      </c>
      <c r="C1032" s="58">
        <v>750000</v>
      </c>
      <c r="D1032" s="58">
        <v>750000</v>
      </c>
      <c r="E1032" s="58">
        <v>100000</v>
      </c>
      <c r="F1032" s="283">
        <f t="shared" si="274"/>
        <v>100</v>
      </c>
    </row>
    <row r="1033" spans="1:6" s="30" customFormat="1" x14ac:dyDescent="0.2">
      <c r="A1033" s="48">
        <v>412900</v>
      </c>
      <c r="B1033" s="53" t="s">
        <v>75</v>
      </c>
      <c r="C1033" s="58">
        <v>4500000</v>
      </c>
      <c r="D1033" s="58">
        <v>4867500</v>
      </c>
      <c r="E1033" s="58">
        <v>0</v>
      </c>
      <c r="F1033" s="283">
        <f t="shared" si="274"/>
        <v>108.16666666666667</v>
      </c>
    </row>
    <row r="1034" spans="1:6" s="30" customFormat="1" x14ac:dyDescent="0.2">
      <c r="A1034" s="48">
        <v>412900</v>
      </c>
      <c r="B1034" s="53" t="s">
        <v>77</v>
      </c>
      <c r="C1034" s="58">
        <v>25000</v>
      </c>
      <c r="D1034" s="58">
        <v>37500</v>
      </c>
      <c r="E1034" s="58">
        <v>0</v>
      </c>
      <c r="F1034" s="283">
        <f t="shared" si="274"/>
        <v>150</v>
      </c>
    </row>
    <row r="1035" spans="1:6" s="30" customFormat="1" x14ac:dyDescent="0.2">
      <c r="A1035" s="48">
        <v>412900</v>
      </c>
      <c r="B1035" s="49" t="s">
        <v>78</v>
      </c>
      <c r="C1035" s="58">
        <v>620000</v>
      </c>
      <c r="D1035" s="58">
        <v>670000</v>
      </c>
      <c r="E1035" s="58">
        <v>0</v>
      </c>
      <c r="F1035" s="283">
        <f t="shared" si="274"/>
        <v>108.06451612903226</v>
      </c>
    </row>
    <row r="1036" spans="1:6" s="30" customFormat="1" x14ac:dyDescent="0.2">
      <c r="A1036" s="48">
        <v>412900</v>
      </c>
      <c r="B1036" s="49" t="s">
        <v>80</v>
      </c>
      <c r="C1036" s="58">
        <v>49000</v>
      </c>
      <c r="D1036" s="58">
        <v>260000</v>
      </c>
      <c r="E1036" s="58">
        <v>300000</v>
      </c>
      <c r="F1036" s="283"/>
    </row>
    <row r="1037" spans="1:6" s="55" customFormat="1" x14ac:dyDescent="0.2">
      <c r="A1037" s="46">
        <v>416000</v>
      </c>
      <c r="B1037" s="51" t="s">
        <v>168</v>
      </c>
      <c r="C1037" s="45">
        <f>SUM(C1038:C1038)</f>
        <v>4800000</v>
      </c>
      <c r="D1037" s="45">
        <f>SUM(D1038:D1038)</f>
        <v>4800000</v>
      </c>
      <c r="E1037" s="45">
        <f>SUM(E1038:E1038)</f>
        <v>0</v>
      </c>
      <c r="F1037" s="282">
        <f t="shared" si="274"/>
        <v>100</v>
      </c>
    </row>
    <row r="1038" spans="1:6" s="30" customFormat="1" x14ac:dyDescent="0.2">
      <c r="A1038" s="48">
        <v>416300</v>
      </c>
      <c r="B1038" s="49" t="s">
        <v>192</v>
      </c>
      <c r="C1038" s="58">
        <v>4800000</v>
      </c>
      <c r="D1038" s="58">
        <v>4800000</v>
      </c>
      <c r="E1038" s="58">
        <v>0</v>
      </c>
      <c r="F1038" s="283">
        <f t="shared" si="274"/>
        <v>100</v>
      </c>
    </row>
    <row r="1039" spans="1:6" s="30" customFormat="1" x14ac:dyDescent="0.2">
      <c r="A1039" s="46">
        <v>510000</v>
      </c>
      <c r="B1039" s="51" t="s">
        <v>244</v>
      </c>
      <c r="C1039" s="45">
        <f t="shared" ref="C1039:D1039" si="276">C1040+C1045</f>
        <v>450000</v>
      </c>
      <c r="D1039" s="45">
        <f t="shared" si="276"/>
        <v>450000</v>
      </c>
      <c r="E1039" s="45">
        <f t="shared" ref="E1039" si="277">E1040+E1045</f>
        <v>510000</v>
      </c>
      <c r="F1039" s="282">
        <f t="shared" si="274"/>
        <v>100</v>
      </c>
    </row>
    <row r="1040" spans="1:6" s="30" customFormat="1" x14ac:dyDescent="0.2">
      <c r="A1040" s="46">
        <v>511000</v>
      </c>
      <c r="B1040" s="51" t="s">
        <v>245</v>
      </c>
      <c r="C1040" s="45">
        <f t="shared" ref="C1040:D1040" si="278">SUM(C1041:C1044)</f>
        <v>450000</v>
      </c>
      <c r="D1040" s="45">
        <f t="shared" si="278"/>
        <v>450000</v>
      </c>
      <c r="E1040" s="45">
        <f>SUM(E1041:E1044)</f>
        <v>500000</v>
      </c>
      <c r="F1040" s="282">
        <f t="shared" si="274"/>
        <v>100</v>
      </c>
    </row>
    <row r="1041" spans="1:6" s="30" customFormat="1" x14ac:dyDescent="0.2">
      <c r="A1041" s="56">
        <v>511100</v>
      </c>
      <c r="B1041" s="49" t="s">
        <v>246</v>
      </c>
      <c r="C1041" s="58">
        <v>100000</v>
      </c>
      <c r="D1041" s="58">
        <v>100000</v>
      </c>
      <c r="E1041" s="58">
        <v>20000</v>
      </c>
      <c r="F1041" s="283">
        <f t="shared" si="274"/>
        <v>100</v>
      </c>
    </row>
    <row r="1042" spans="1:6" s="30" customFormat="1" x14ac:dyDescent="0.2">
      <c r="A1042" s="56">
        <v>511200</v>
      </c>
      <c r="B1042" s="49" t="s">
        <v>247</v>
      </c>
      <c r="C1042" s="58">
        <v>200000</v>
      </c>
      <c r="D1042" s="58">
        <v>200000</v>
      </c>
      <c r="E1042" s="58">
        <v>150000</v>
      </c>
      <c r="F1042" s="283">
        <f t="shared" si="274"/>
        <v>100</v>
      </c>
    </row>
    <row r="1043" spans="1:6" s="30" customFormat="1" x14ac:dyDescent="0.2">
      <c r="A1043" s="48">
        <v>511300</v>
      </c>
      <c r="B1043" s="49" t="s">
        <v>248</v>
      </c>
      <c r="C1043" s="58">
        <v>150000</v>
      </c>
      <c r="D1043" s="58">
        <v>150000</v>
      </c>
      <c r="E1043" s="58">
        <v>300000</v>
      </c>
      <c r="F1043" s="283">
        <f t="shared" si="274"/>
        <v>100</v>
      </c>
    </row>
    <row r="1044" spans="1:6" s="30" customFormat="1" x14ac:dyDescent="0.2">
      <c r="A1044" s="48">
        <v>511400</v>
      </c>
      <c r="B1044" s="49" t="s">
        <v>249</v>
      </c>
      <c r="C1044" s="58">
        <v>0</v>
      </c>
      <c r="D1044" s="58">
        <v>0</v>
      </c>
      <c r="E1044" s="58">
        <v>30000</v>
      </c>
      <c r="F1044" s="283">
        <v>0</v>
      </c>
    </row>
    <row r="1045" spans="1:6" s="55" customFormat="1" x14ac:dyDescent="0.2">
      <c r="A1045" s="46">
        <v>516000</v>
      </c>
      <c r="B1045" s="51" t="s">
        <v>256</v>
      </c>
      <c r="C1045" s="45">
        <f t="shared" ref="C1045:D1045" si="279">C1046</f>
        <v>0</v>
      </c>
      <c r="D1045" s="45">
        <f t="shared" si="279"/>
        <v>0</v>
      </c>
      <c r="E1045" s="45">
        <f t="shared" ref="E1045" si="280">E1046</f>
        <v>10000</v>
      </c>
      <c r="F1045" s="282">
        <v>0</v>
      </c>
    </row>
    <row r="1046" spans="1:6" s="30" customFormat="1" x14ac:dyDescent="0.2">
      <c r="A1046" s="48">
        <v>516100</v>
      </c>
      <c r="B1046" s="49" t="s">
        <v>256</v>
      </c>
      <c r="C1046" s="58">
        <v>0</v>
      </c>
      <c r="D1046" s="58">
        <v>0</v>
      </c>
      <c r="E1046" s="58">
        <v>10000</v>
      </c>
      <c r="F1046" s="283">
        <v>0</v>
      </c>
    </row>
    <row r="1047" spans="1:6" s="55" customFormat="1" x14ac:dyDescent="0.2">
      <c r="A1047" s="46">
        <v>630000</v>
      </c>
      <c r="B1047" s="51" t="s">
        <v>275</v>
      </c>
      <c r="C1047" s="45">
        <f t="shared" ref="C1047:D1047" si="281">C1048+C1050</f>
        <v>9400000</v>
      </c>
      <c r="D1047" s="45">
        <f t="shared" si="281"/>
        <v>12036000</v>
      </c>
      <c r="E1047" s="45">
        <f t="shared" ref="E1047" si="282">E1048+E1050</f>
        <v>0</v>
      </c>
      <c r="F1047" s="282">
        <f t="shared" si="274"/>
        <v>128.04255319148936</v>
      </c>
    </row>
    <row r="1048" spans="1:6" s="55" customFormat="1" x14ac:dyDescent="0.2">
      <c r="A1048" s="46">
        <v>631000</v>
      </c>
      <c r="B1048" s="51" t="s">
        <v>276</v>
      </c>
      <c r="C1048" s="45">
        <f t="shared" ref="C1048:D1048" si="283">C1049</f>
        <v>100000</v>
      </c>
      <c r="D1048" s="45">
        <f t="shared" si="283"/>
        <v>836000</v>
      </c>
      <c r="E1048" s="45">
        <f t="shared" ref="E1048" si="284">E1049</f>
        <v>0</v>
      </c>
      <c r="F1048" s="282"/>
    </row>
    <row r="1049" spans="1:6" s="30" customFormat="1" x14ac:dyDescent="0.2">
      <c r="A1049" s="48">
        <v>631900</v>
      </c>
      <c r="B1049" s="49" t="s">
        <v>279</v>
      </c>
      <c r="C1049" s="58">
        <v>100000</v>
      </c>
      <c r="D1049" s="58">
        <v>836000</v>
      </c>
      <c r="E1049" s="58">
        <v>0</v>
      </c>
      <c r="F1049" s="283"/>
    </row>
    <row r="1050" spans="1:6" s="55" customFormat="1" x14ac:dyDescent="0.2">
      <c r="A1050" s="46">
        <v>638000</v>
      </c>
      <c r="B1050" s="51" t="s">
        <v>282</v>
      </c>
      <c r="C1050" s="45">
        <f t="shared" ref="C1050:D1050" si="285">C1051</f>
        <v>9300000</v>
      </c>
      <c r="D1050" s="45">
        <f t="shared" si="285"/>
        <v>11200000</v>
      </c>
      <c r="E1050" s="45">
        <f t="shared" ref="E1050" si="286">E1051</f>
        <v>0</v>
      </c>
      <c r="F1050" s="282">
        <f t="shared" si="274"/>
        <v>120.43010752688173</v>
      </c>
    </row>
    <row r="1051" spans="1:6" s="30" customFormat="1" x14ac:dyDescent="0.2">
      <c r="A1051" s="48">
        <v>638100</v>
      </c>
      <c r="B1051" s="49" t="s">
        <v>283</v>
      </c>
      <c r="C1051" s="58">
        <v>9300000</v>
      </c>
      <c r="D1051" s="58">
        <v>11200000</v>
      </c>
      <c r="E1051" s="58">
        <v>0</v>
      </c>
      <c r="F1051" s="283">
        <f t="shared" si="274"/>
        <v>120.43010752688173</v>
      </c>
    </row>
    <row r="1052" spans="1:6" s="30" customFormat="1" x14ac:dyDescent="0.2">
      <c r="A1052" s="37"/>
      <c r="B1052" s="83" t="s">
        <v>292</v>
      </c>
      <c r="C1052" s="87">
        <f>C1018+C1039+C1047+0</f>
        <v>352950000</v>
      </c>
      <c r="D1052" s="87">
        <f>D1018+D1039+D1047+0</f>
        <v>381607000</v>
      </c>
      <c r="E1052" s="87">
        <f>E1018+E1039+E1047+0</f>
        <v>2105000</v>
      </c>
      <c r="F1052" s="34">
        <f t="shared" si="274"/>
        <v>108.11928035132455</v>
      </c>
    </row>
    <row r="1053" spans="1:6" s="30" customFormat="1" x14ac:dyDescent="0.2">
      <c r="A1053" s="40"/>
      <c r="B1053" s="44"/>
      <c r="C1053" s="67"/>
      <c r="D1053" s="67"/>
      <c r="E1053" s="67"/>
      <c r="F1053" s="279"/>
    </row>
    <row r="1054" spans="1:6" s="30" customFormat="1" x14ac:dyDescent="0.2">
      <c r="A1054" s="43"/>
      <c r="B1054" s="44"/>
      <c r="C1054" s="50"/>
      <c r="D1054" s="50"/>
      <c r="E1054" s="50"/>
      <c r="F1054" s="284"/>
    </row>
    <row r="1055" spans="1:6" s="30" customFormat="1" x14ac:dyDescent="0.2">
      <c r="A1055" s="48" t="s">
        <v>346</v>
      </c>
      <c r="B1055" s="51"/>
      <c r="C1055" s="50"/>
      <c r="D1055" s="50"/>
      <c r="E1055" s="50"/>
      <c r="F1055" s="284"/>
    </row>
    <row r="1056" spans="1:6" s="30" customFormat="1" x14ac:dyDescent="0.2">
      <c r="A1056" s="48" t="s">
        <v>342</v>
      </c>
      <c r="B1056" s="51"/>
      <c r="C1056" s="50"/>
      <c r="D1056" s="50"/>
      <c r="E1056" s="50"/>
      <c r="F1056" s="284"/>
    </row>
    <row r="1057" spans="1:6" s="30" customFormat="1" x14ac:dyDescent="0.2">
      <c r="A1057" s="48" t="s">
        <v>347</v>
      </c>
      <c r="B1057" s="51"/>
      <c r="C1057" s="50"/>
      <c r="D1057" s="50"/>
      <c r="E1057" s="50"/>
      <c r="F1057" s="284"/>
    </row>
    <row r="1058" spans="1:6" s="30" customFormat="1" x14ac:dyDescent="0.2">
      <c r="A1058" s="48" t="s">
        <v>877</v>
      </c>
      <c r="B1058" s="51"/>
      <c r="C1058" s="50"/>
      <c r="D1058" s="50"/>
      <c r="E1058" s="50"/>
      <c r="F1058" s="284"/>
    </row>
    <row r="1059" spans="1:6" s="30" customFormat="1" x14ac:dyDescent="0.2">
      <c r="A1059" s="48"/>
      <c r="B1059" s="79"/>
      <c r="C1059" s="67"/>
      <c r="D1059" s="67"/>
      <c r="E1059" s="67"/>
      <c r="F1059" s="279"/>
    </row>
    <row r="1060" spans="1:6" s="30" customFormat="1" x14ac:dyDescent="0.2">
      <c r="A1060" s="46">
        <v>410000</v>
      </c>
      <c r="B1060" s="47" t="s">
        <v>44</v>
      </c>
      <c r="C1060" s="45">
        <f t="shared" ref="C1060:D1060" si="287">C1061+C1066</f>
        <v>123640000</v>
      </c>
      <c r="D1060" s="45">
        <f t="shared" si="287"/>
        <v>133449999.99999997</v>
      </c>
      <c r="E1060" s="45">
        <f t="shared" ref="E1060" si="288">E1061+E1066</f>
        <v>0</v>
      </c>
      <c r="F1060" s="282">
        <f t="shared" ref="F1060:F1075" si="289">D1060/C1060*100</f>
        <v>107.93432546101582</v>
      </c>
    </row>
    <row r="1061" spans="1:6" s="30" customFormat="1" x14ac:dyDescent="0.2">
      <c r="A1061" s="46">
        <v>411000</v>
      </c>
      <c r="B1061" s="47" t="s">
        <v>45</v>
      </c>
      <c r="C1061" s="45">
        <f t="shared" ref="C1061:D1061" si="290">SUM(C1062:C1065)</f>
        <v>122300000</v>
      </c>
      <c r="D1061" s="45">
        <f t="shared" si="290"/>
        <v>131879999.99999997</v>
      </c>
      <c r="E1061" s="45">
        <f t="shared" ref="E1061" si="291">SUM(E1062:E1065)</f>
        <v>0</v>
      </c>
      <c r="F1061" s="282">
        <f t="shared" si="289"/>
        <v>107.83319705641863</v>
      </c>
    </row>
    <row r="1062" spans="1:6" s="30" customFormat="1" x14ac:dyDescent="0.2">
      <c r="A1062" s="48">
        <v>411100</v>
      </c>
      <c r="B1062" s="49" t="s">
        <v>46</v>
      </c>
      <c r="C1062" s="58">
        <v>118600000</v>
      </c>
      <c r="D1062" s="58">
        <v>126999999.99999997</v>
      </c>
      <c r="E1062" s="58">
        <v>0</v>
      </c>
      <c r="F1062" s="283">
        <f t="shared" si="289"/>
        <v>107.08263069139963</v>
      </c>
    </row>
    <row r="1063" spans="1:6" s="30" customFormat="1" x14ac:dyDescent="0.2">
      <c r="A1063" s="48">
        <v>411200</v>
      </c>
      <c r="B1063" s="49" t="s">
        <v>47</v>
      </c>
      <c r="C1063" s="58">
        <v>800000</v>
      </c>
      <c r="D1063" s="58">
        <v>800000</v>
      </c>
      <c r="E1063" s="58">
        <v>0</v>
      </c>
      <c r="F1063" s="283">
        <f t="shared" si="289"/>
        <v>100</v>
      </c>
    </row>
    <row r="1064" spans="1:6" s="30" customFormat="1" ht="40.5" x14ac:dyDescent="0.2">
      <c r="A1064" s="48">
        <v>411300</v>
      </c>
      <c r="B1064" s="49" t="s">
        <v>48</v>
      </c>
      <c r="C1064" s="58">
        <v>2149999.9999999967</v>
      </c>
      <c r="D1064" s="58">
        <v>3149999.9999999967</v>
      </c>
      <c r="E1064" s="58">
        <v>0</v>
      </c>
      <c r="F1064" s="283">
        <f t="shared" si="289"/>
        <v>146.5116279069768</v>
      </c>
    </row>
    <row r="1065" spans="1:6" s="30" customFormat="1" x14ac:dyDescent="0.2">
      <c r="A1065" s="48">
        <v>411400</v>
      </c>
      <c r="B1065" s="49" t="s">
        <v>49</v>
      </c>
      <c r="C1065" s="58">
        <v>750000</v>
      </c>
      <c r="D1065" s="58">
        <v>930000</v>
      </c>
      <c r="E1065" s="58">
        <v>0</v>
      </c>
      <c r="F1065" s="283">
        <f t="shared" si="289"/>
        <v>124</v>
      </c>
    </row>
    <row r="1066" spans="1:6" s="30" customFormat="1" x14ac:dyDescent="0.2">
      <c r="A1066" s="46">
        <v>412000</v>
      </c>
      <c r="B1066" s="51" t="s">
        <v>50</v>
      </c>
      <c r="C1066" s="45">
        <f t="shared" ref="C1066:D1066" si="292">SUM(C1067:C1068)</f>
        <v>1340000</v>
      </c>
      <c r="D1066" s="45">
        <f t="shared" si="292"/>
        <v>1570000.0000000005</v>
      </c>
      <c r="E1066" s="45">
        <f t="shared" ref="E1066" si="293">SUM(E1067:E1068)</f>
        <v>0</v>
      </c>
      <c r="F1066" s="282">
        <f t="shared" si="289"/>
        <v>117.16417910447765</v>
      </c>
    </row>
    <row r="1067" spans="1:6" s="30" customFormat="1" x14ac:dyDescent="0.2">
      <c r="A1067" s="48">
        <v>412900</v>
      </c>
      <c r="B1067" s="53" t="s">
        <v>75</v>
      </c>
      <c r="C1067" s="58">
        <v>1100000</v>
      </c>
      <c r="D1067" s="58">
        <v>1300000.0000000005</v>
      </c>
      <c r="E1067" s="58">
        <v>0</v>
      </c>
      <c r="F1067" s="283">
        <f t="shared" si="289"/>
        <v>118.18181818181823</v>
      </c>
    </row>
    <row r="1068" spans="1:6" s="30" customFormat="1" x14ac:dyDescent="0.2">
      <c r="A1068" s="48">
        <v>412900</v>
      </c>
      <c r="B1068" s="49" t="s">
        <v>78</v>
      </c>
      <c r="C1068" s="58">
        <v>239999.99999999994</v>
      </c>
      <c r="D1068" s="58">
        <v>269999.99999999994</v>
      </c>
      <c r="E1068" s="58">
        <v>0</v>
      </c>
      <c r="F1068" s="283">
        <f t="shared" si="289"/>
        <v>112.5</v>
      </c>
    </row>
    <row r="1069" spans="1:6" s="55" customFormat="1" x14ac:dyDescent="0.2">
      <c r="A1069" s="46">
        <v>510000</v>
      </c>
      <c r="B1069" s="51" t="s">
        <v>244</v>
      </c>
      <c r="C1069" s="45">
        <f t="shared" ref="C1069:D1069" si="294">C1070</f>
        <v>100000</v>
      </c>
      <c r="D1069" s="45">
        <f t="shared" si="294"/>
        <v>100000</v>
      </c>
      <c r="E1069" s="45">
        <f t="shared" ref="E1069" si="295">E1070</f>
        <v>0</v>
      </c>
      <c r="F1069" s="282">
        <f t="shared" si="289"/>
        <v>100</v>
      </c>
    </row>
    <row r="1070" spans="1:6" s="55" customFormat="1" x14ac:dyDescent="0.2">
      <c r="A1070" s="46">
        <v>511000</v>
      </c>
      <c r="B1070" s="51" t="s">
        <v>245</v>
      </c>
      <c r="C1070" s="45">
        <f>SUM(C1071:C1071)</f>
        <v>100000</v>
      </c>
      <c r="D1070" s="45">
        <f>SUM(D1071:D1071)</f>
        <v>100000</v>
      </c>
      <c r="E1070" s="45">
        <f>SUM(E1071:E1071)</f>
        <v>0</v>
      </c>
      <c r="F1070" s="282">
        <f t="shared" si="289"/>
        <v>100</v>
      </c>
    </row>
    <row r="1071" spans="1:6" s="30" customFormat="1" x14ac:dyDescent="0.2">
      <c r="A1071" s="56">
        <v>511200</v>
      </c>
      <c r="B1071" s="49" t="s">
        <v>247</v>
      </c>
      <c r="C1071" s="58">
        <v>100000</v>
      </c>
      <c r="D1071" s="58">
        <v>100000</v>
      </c>
      <c r="E1071" s="58">
        <v>0</v>
      </c>
      <c r="F1071" s="283">
        <f t="shared" si="289"/>
        <v>100</v>
      </c>
    </row>
    <row r="1072" spans="1:6" s="55" customFormat="1" x14ac:dyDescent="0.2">
      <c r="A1072" s="46">
        <v>630000</v>
      </c>
      <c r="B1072" s="51" t="s">
        <v>275</v>
      </c>
      <c r="C1072" s="45">
        <f>0+C1073</f>
        <v>3400000</v>
      </c>
      <c r="D1072" s="45">
        <f>0+D1073</f>
        <v>3750000</v>
      </c>
      <c r="E1072" s="45">
        <f>0+E1073</f>
        <v>0</v>
      </c>
      <c r="F1072" s="282">
        <f t="shared" si="289"/>
        <v>110.29411764705883</v>
      </c>
    </row>
    <row r="1073" spans="1:6" s="55" customFormat="1" x14ac:dyDescent="0.2">
      <c r="A1073" s="46">
        <v>638000</v>
      </c>
      <c r="B1073" s="51" t="s">
        <v>282</v>
      </c>
      <c r="C1073" s="45">
        <f t="shared" ref="C1073:D1073" si="296">C1074</f>
        <v>3400000</v>
      </c>
      <c r="D1073" s="45">
        <f t="shared" si="296"/>
        <v>3750000</v>
      </c>
      <c r="E1073" s="45">
        <f t="shared" ref="E1073" si="297">E1074</f>
        <v>0</v>
      </c>
      <c r="F1073" s="282">
        <f t="shared" si="289"/>
        <v>110.29411764705883</v>
      </c>
    </row>
    <row r="1074" spans="1:6" s="30" customFormat="1" x14ac:dyDescent="0.2">
      <c r="A1074" s="48">
        <v>638100</v>
      </c>
      <c r="B1074" s="49" t="s">
        <v>283</v>
      </c>
      <c r="C1074" s="58">
        <v>3400000</v>
      </c>
      <c r="D1074" s="58">
        <v>3750000</v>
      </c>
      <c r="E1074" s="58">
        <v>0</v>
      </c>
      <c r="F1074" s="283">
        <f t="shared" si="289"/>
        <v>110.29411764705883</v>
      </c>
    </row>
    <row r="1075" spans="1:6" s="30" customFormat="1" x14ac:dyDescent="0.2">
      <c r="A1075" s="89"/>
      <c r="B1075" s="83" t="s">
        <v>292</v>
      </c>
      <c r="C1075" s="87">
        <f>C1060+C1069+C1072+0</f>
        <v>127140000</v>
      </c>
      <c r="D1075" s="87">
        <f>D1060+D1069+D1072+0</f>
        <v>137299999.99999997</v>
      </c>
      <c r="E1075" s="87">
        <f>E1060+E1069+E1072+0</f>
        <v>0</v>
      </c>
      <c r="F1075" s="34">
        <f t="shared" si="289"/>
        <v>107.99119081327669</v>
      </c>
    </row>
    <row r="1076" spans="1:6" s="30" customFormat="1" x14ac:dyDescent="0.2">
      <c r="A1076" s="66"/>
      <c r="B1076" s="44"/>
      <c r="C1076" s="67"/>
      <c r="D1076" s="67"/>
      <c r="E1076" s="67"/>
      <c r="F1076" s="279"/>
    </row>
    <row r="1077" spans="1:6" s="30" customFormat="1" x14ac:dyDescent="0.2">
      <c r="A1077" s="43"/>
      <c r="B1077" s="44"/>
      <c r="C1077" s="50"/>
      <c r="D1077" s="50"/>
      <c r="E1077" s="50"/>
      <c r="F1077" s="284"/>
    </row>
    <row r="1078" spans="1:6" s="30" customFormat="1" x14ac:dyDescent="0.2">
      <c r="A1078" s="48" t="s">
        <v>348</v>
      </c>
      <c r="B1078" s="51"/>
      <c r="C1078" s="50"/>
      <c r="D1078" s="50"/>
      <c r="E1078" s="50"/>
      <c r="F1078" s="284"/>
    </row>
    <row r="1079" spans="1:6" s="30" customFormat="1" x14ac:dyDescent="0.2">
      <c r="A1079" s="48" t="s">
        <v>342</v>
      </c>
      <c r="B1079" s="51"/>
      <c r="C1079" s="50"/>
      <c r="D1079" s="50"/>
      <c r="E1079" s="50"/>
      <c r="F1079" s="284"/>
    </row>
    <row r="1080" spans="1:6" s="30" customFormat="1" x14ac:dyDescent="0.2">
      <c r="A1080" s="48" t="s">
        <v>326</v>
      </c>
      <c r="B1080" s="51"/>
      <c r="C1080" s="50"/>
      <c r="D1080" s="50"/>
      <c r="E1080" s="50"/>
      <c r="F1080" s="284"/>
    </row>
    <row r="1081" spans="1:6" s="30" customFormat="1" x14ac:dyDescent="0.2">
      <c r="A1081" s="48" t="s">
        <v>291</v>
      </c>
      <c r="B1081" s="51"/>
      <c r="C1081" s="50"/>
      <c r="D1081" s="50"/>
      <c r="E1081" s="50"/>
      <c r="F1081" s="284"/>
    </row>
    <row r="1082" spans="1:6" s="30" customFormat="1" x14ac:dyDescent="0.2">
      <c r="A1082" s="48"/>
      <c r="B1082" s="79"/>
      <c r="C1082" s="67"/>
      <c r="D1082" s="67"/>
      <c r="E1082" s="67"/>
      <c r="F1082" s="279"/>
    </row>
    <row r="1083" spans="1:6" s="30" customFormat="1" x14ac:dyDescent="0.2">
      <c r="A1083" s="46">
        <v>410000</v>
      </c>
      <c r="B1083" s="47" t="s">
        <v>44</v>
      </c>
      <c r="C1083" s="45">
        <f>C1084+C1089+C1103</f>
        <v>2317200</v>
      </c>
      <c r="D1083" s="45">
        <f>D1084+D1089+D1103</f>
        <v>2496000</v>
      </c>
      <c r="E1083" s="45">
        <f>E1084+E1089+E1103</f>
        <v>0</v>
      </c>
      <c r="F1083" s="282">
        <f t="shared" ref="F1083:F1114" si="298">D1083/C1083*100</f>
        <v>107.71620921802175</v>
      </c>
    </row>
    <row r="1084" spans="1:6" s="30" customFormat="1" x14ac:dyDescent="0.2">
      <c r="A1084" s="46">
        <v>411000</v>
      </c>
      <c r="B1084" s="47" t="s">
        <v>45</v>
      </c>
      <c r="C1084" s="45">
        <f t="shared" ref="C1084:D1084" si="299">SUM(C1085:C1088)</f>
        <v>1831000</v>
      </c>
      <c r="D1084" s="45">
        <f t="shared" si="299"/>
        <v>1968000</v>
      </c>
      <c r="E1084" s="45">
        <f>SUM(E1085:E1088)</f>
        <v>0</v>
      </c>
      <c r="F1084" s="282">
        <f t="shared" si="298"/>
        <v>107.4822501365374</v>
      </c>
    </row>
    <row r="1085" spans="1:6" s="30" customFormat="1" x14ac:dyDescent="0.2">
      <c r="A1085" s="48">
        <v>411100</v>
      </c>
      <c r="B1085" s="49" t="s">
        <v>46</v>
      </c>
      <c r="C1085" s="58">
        <v>1720000</v>
      </c>
      <c r="D1085" s="58">
        <v>1838000</v>
      </c>
      <c r="E1085" s="58">
        <v>0</v>
      </c>
      <c r="F1085" s="283">
        <f t="shared" si="298"/>
        <v>106.86046511627907</v>
      </c>
    </row>
    <row r="1086" spans="1:6" s="30" customFormat="1" x14ac:dyDescent="0.2">
      <c r="A1086" s="48">
        <v>411200</v>
      </c>
      <c r="B1086" s="49" t="s">
        <v>47</v>
      </c>
      <c r="C1086" s="58">
        <v>48000</v>
      </c>
      <c r="D1086" s="58">
        <v>48000</v>
      </c>
      <c r="E1086" s="58">
        <v>0</v>
      </c>
      <c r="F1086" s="283">
        <f t="shared" si="298"/>
        <v>100</v>
      </c>
    </row>
    <row r="1087" spans="1:6" s="30" customFormat="1" ht="40.5" x14ac:dyDescent="0.2">
      <c r="A1087" s="48">
        <v>411300</v>
      </c>
      <c r="B1087" s="49" t="s">
        <v>48</v>
      </c>
      <c r="C1087" s="58">
        <v>50000</v>
      </c>
      <c r="D1087" s="58">
        <v>62000</v>
      </c>
      <c r="E1087" s="58">
        <v>0</v>
      </c>
      <c r="F1087" s="283">
        <f t="shared" si="298"/>
        <v>124</v>
      </c>
    </row>
    <row r="1088" spans="1:6" s="30" customFormat="1" x14ac:dyDescent="0.2">
      <c r="A1088" s="48">
        <v>411400</v>
      </c>
      <c r="B1088" s="49" t="s">
        <v>49</v>
      </c>
      <c r="C1088" s="58">
        <v>13000</v>
      </c>
      <c r="D1088" s="58">
        <v>20000</v>
      </c>
      <c r="E1088" s="58">
        <v>0</v>
      </c>
      <c r="F1088" s="283">
        <f t="shared" si="298"/>
        <v>153.84615384615387</v>
      </c>
    </row>
    <row r="1089" spans="1:6" s="30" customFormat="1" x14ac:dyDescent="0.2">
      <c r="A1089" s="46">
        <v>412000</v>
      </c>
      <c r="B1089" s="51" t="s">
        <v>50</v>
      </c>
      <c r="C1089" s="45">
        <f>SUM(C1090:C1102)</f>
        <v>483200</v>
      </c>
      <c r="D1089" s="45">
        <f>SUM(D1090:D1102)</f>
        <v>525000</v>
      </c>
      <c r="E1089" s="45">
        <f>SUM(E1090:E1102)</f>
        <v>0</v>
      </c>
      <c r="F1089" s="282">
        <f t="shared" si="298"/>
        <v>108.65066225165563</v>
      </c>
    </row>
    <row r="1090" spans="1:6" s="30" customFormat="1" x14ac:dyDescent="0.2">
      <c r="A1090" s="56">
        <v>412100</v>
      </c>
      <c r="B1090" s="49" t="s">
        <v>51</v>
      </c>
      <c r="C1090" s="58">
        <v>3500</v>
      </c>
      <c r="D1090" s="58">
        <v>5000</v>
      </c>
      <c r="E1090" s="58">
        <v>0</v>
      </c>
      <c r="F1090" s="283">
        <f t="shared" si="298"/>
        <v>142.85714285714286</v>
      </c>
    </row>
    <row r="1091" spans="1:6" s="30" customFormat="1" x14ac:dyDescent="0.2">
      <c r="A1091" s="48">
        <v>412200</v>
      </c>
      <c r="B1091" s="49" t="s">
        <v>52</v>
      </c>
      <c r="C1091" s="58">
        <v>78000</v>
      </c>
      <c r="D1091" s="58">
        <v>96000</v>
      </c>
      <c r="E1091" s="58">
        <v>0</v>
      </c>
      <c r="F1091" s="283">
        <f t="shared" si="298"/>
        <v>123.07692307692308</v>
      </c>
    </row>
    <row r="1092" spans="1:6" s="30" customFormat="1" x14ac:dyDescent="0.2">
      <c r="A1092" s="48">
        <v>412300</v>
      </c>
      <c r="B1092" s="49" t="s">
        <v>53</v>
      </c>
      <c r="C1092" s="58">
        <v>12300</v>
      </c>
      <c r="D1092" s="58">
        <v>12300</v>
      </c>
      <c r="E1092" s="58">
        <v>0</v>
      </c>
      <c r="F1092" s="283">
        <f t="shared" si="298"/>
        <v>100</v>
      </c>
    </row>
    <row r="1093" spans="1:6" s="30" customFormat="1" x14ac:dyDescent="0.2">
      <c r="A1093" s="48">
        <v>412400</v>
      </c>
      <c r="B1093" s="49" t="s">
        <v>55</v>
      </c>
      <c r="C1093" s="58">
        <v>2000</v>
      </c>
      <c r="D1093" s="58">
        <v>2000</v>
      </c>
      <c r="E1093" s="58">
        <v>0</v>
      </c>
      <c r="F1093" s="283">
        <f t="shared" si="298"/>
        <v>100</v>
      </c>
    </row>
    <row r="1094" spans="1:6" s="30" customFormat="1" x14ac:dyDescent="0.2">
      <c r="A1094" s="48">
        <v>412400</v>
      </c>
      <c r="B1094" s="49" t="s">
        <v>56</v>
      </c>
      <c r="C1094" s="58">
        <v>3000</v>
      </c>
      <c r="D1094" s="58">
        <v>25300</v>
      </c>
      <c r="E1094" s="58">
        <v>0</v>
      </c>
      <c r="F1094" s="283"/>
    </row>
    <row r="1095" spans="1:6" s="30" customFormat="1" x14ac:dyDescent="0.2">
      <c r="A1095" s="48">
        <v>412500</v>
      </c>
      <c r="B1095" s="49" t="s">
        <v>57</v>
      </c>
      <c r="C1095" s="58">
        <v>11000</v>
      </c>
      <c r="D1095" s="58">
        <v>11000</v>
      </c>
      <c r="E1095" s="58">
        <v>0</v>
      </c>
      <c r="F1095" s="283">
        <f t="shared" si="298"/>
        <v>100</v>
      </c>
    </row>
    <row r="1096" spans="1:6" s="30" customFormat="1" x14ac:dyDescent="0.2">
      <c r="A1096" s="48">
        <v>412600</v>
      </c>
      <c r="B1096" s="49" t="s">
        <v>58</v>
      </c>
      <c r="C1096" s="58">
        <v>60000</v>
      </c>
      <c r="D1096" s="58">
        <v>60000</v>
      </c>
      <c r="E1096" s="58">
        <v>0</v>
      </c>
      <c r="F1096" s="283">
        <f t="shared" si="298"/>
        <v>100</v>
      </c>
    </row>
    <row r="1097" spans="1:6" s="30" customFormat="1" x14ac:dyDescent="0.2">
      <c r="A1097" s="48">
        <v>412700</v>
      </c>
      <c r="B1097" s="49" t="s">
        <v>60</v>
      </c>
      <c r="C1097" s="58">
        <v>303000</v>
      </c>
      <c r="D1097" s="58">
        <v>303000</v>
      </c>
      <c r="E1097" s="58">
        <v>0</v>
      </c>
      <c r="F1097" s="283">
        <f t="shared" si="298"/>
        <v>100</v>
      </c>
    </row>
    <row r="1098" spans="1:6" s="30" customFormat="1" x14ac:dyDescent="0.2">
      <c r="A1098" s="48">
        <v>412900</v>
      </c>
      <c r="B1098" s="49" t="s">
        <v>75</v>
      </c>
      <c r="C1098" s="58">
        <v>1500</v>
      </c>
      <c r="D1098" s="58">
        <v>1500</v>
      </c>
      <c r="E1098" s="58">
        <v>0</v>
      </c>
      <c r="F1098" s="283">
        <f t="shared" si="298"/>
        <v>100</v>
      </c>
    </row>
    <row r="1099" spans="1:6" s="30" customFormat="1" x14ac:dyDescent="0.2">
      <c r="A1099" s="48">
        <v>412900</v>
      </c>
      <c r="B1099" s="49" t="s">
        <v>76</v>
      </c>
      <c r="C1099" s="58">
        <v>4000</v>
      </c>
      <c r="D1099" s="58">
        <v>4000</v>
      </c>
      <c r="E1099" s="58">
        <v>0</v>
      </c>
      <c r="F1099" s="283">
        <f t="shared" si="298"/>
        <v>100</v>
      </c>
    </row>
    <row r="1100" spans="1:6" s="30" customFormat="1" x14ac:dyDescent="0.2">
      <c r="A1100" s="48">
        <v>412900</v>
      </c>
      <c r="B1100" s="49" t="s">
        <v>77</v>
      </c>
      <c r="C1100" s="58">
        <v>1400</v>
      </c>
      <c r="D1100" s="58">
        <v>1400</v>
      </c>
      <c r="E1100" s="58">
        <v>0</v>
      </c>
      <c r="F1100" s="283">
        <f t="shared" si="298"/>
        <v>100</v>
      </c>
    </row>
    <row r="1101" spans="1:6" s="30" customFormat="1" x14ac:dyDescent="0.2">
      <c r="A1101" s="48">
        <v>412900</v>
      </c>
      <c r="B1101" s="49" t="s">
        <v>78</v>
      </c>
      <c r="C1101" s="58">
        <v>3300</v>
      </c>
      <c r="D1101" s="58">
        <v>3300</v>
      </c>
      <c r="E1101" s="58">
        <v>0</v>
      </c>
      <c r="F1101" s="283">
        <f t="shared" si="298"/>
        <v>100</v>
      </c>
    </row>
    <row r="1102" spans="1:6" s="30" customFormat="1" x14ac:dyDescent="0.2">
      <c r="A1102" s="48">
        <v>412900</v>
      </c>
      <c r="B1102" s="49" t="s">
        <v>80</v>
      </c>
      <c r="C1102" s="58">
        <v>200</v>
      </c>
      <c r="D1102" s="58">
        <v>200</v>
      </c>
      <c r="E1102" s="58">
        <v>0</v>
      </c>
      <c r="F1102" s="283">
        <f t="shared" si="298"/>
        <v>100</v>
      </c>
    </row>
    <row r="1103" spans="1:6" s="55" customFormat="1" ht="40.5" x14ac:dyDescent="0.2">
      <c r="A1103" s="46">
        <v>418000</v>
      </c>
      <c r="B1103" s="51" t="s">
        <v>198</v>
      </c>
      <c r="C1103" s="45">
        <f>0+C1104</f>
        <v>3000</v>
      </c>
      <c r="D1103" s="45">
        <f>0+D1104</f>
        <v>3000</v>
      </c>
      <c r="E1103" s="45">
        <f>0+E1104</f>
        <v>0</v>
      </c>
      <c r="F1103" s="282">
        <f t="shared" si="298"/>
        <v>100</v>
      </c>
    </row>
    <row r="1104" spans="1:6" s="30" customFormat="1" x14ac:dyDescent="0.2">
      <c r="A1104" s="48">
        <v>418400</v>
      </c>
      <c r="B1104" s="49" t="s">
        <v>200</v>
      </c>
      <c r="C1104" s="58">
        <v>3000</v>
      </c>
      <c r="D1104" s="58">
        <v>3000</v>
      </c>
      <c r="E1104" s="58">
        <v>0</v>
      </c>
      <c r="F1104" s="283">
        <f t="shared" si="298"/>
        <v>100</v>
      </c>
    </row>
    <row r="1105" spans="1:6" s="30" customFormat="1" x14ac:dyDescent="0.2">
      <c r="A1105" s="46">
        <v>510000</v>
      </c>
      <c r="B1105" s="51" t="s">
        <v>244</v>
      </c>
      <c r="C1105" s="45">
        <f t="shared" ref="C1105:D1105" si="300">C1106+C1109</f>
        <v>32000</v>
      </c>
      <c r="D1105" s="45">
        <f t="shared" si="300"/>
        <v>32000</v>
      </c>
      <c r="E1105" s="45">
        <f t="shared" ref="E1105" si="301">E1106+E1109</f>
        <v>0</v>
      </c>
      <c r="F1105" s="282">
        <f t="shared" si="298"/>
        <v>100</v>
      </c>
    </row>
    <row r="1106" spans="1:6" s="30" customFormat="1" x14ac:dyDescent="0.2">
      <c r="A1106" s="46">
        <v>511000</v>
      </c>
      <c r="B1106" s="51" t="s">
        <v>245</v>
      </c>
      <c r="C1106" s="45">
        <f t="shared" ref="C1106:D1106" si="302">SUM(C1107:C1108)</f>
        <v>30000</v>
      </c>
      <c r="D1106" s="45">
        <f t="shared" si="302"/>
        <v>30000</v>
      </c>
      <c r="E1106" s="45">
        <f t="shared" ref="E1106" si="303">SUM(E1107:E1108)</f>
        <v>0</v>
      </c>
      <c r="F1106" s="282">
        <f t="shared" si="298"/>
        <v>100</v>
      </c>
    </row>
    <row r="1107" spans="1:6" s="30" customFormat="1" x14ac:dyDescent="0.2">
      <c r="A1107" s="48">
        <v>511200</v>
      </c>
      <c r="B1107" s="49" t="s">
        <v>247</v>
      </c>
      <c r="C1107" s="58">
        <v>5000</v>
      </c>
      <c r="D1107" s="58">
        <v>5000</v>
      </c>
      <c r="E1107" s="58">
        <v>0</v>
      </c>
      <c r="F1107" s="283">
        <f t="shared" si="298"/>
        <v>100</v>
      </c>
    </row>
    <row r="1108" spans="1:6" s="30" customFormat="1" x14ac:dyDescent="0.2">
      <c r="A1108" s="48">
        <v>511300</v>
      </c>
      <c r="B1108" s="49" t="s">
        <v>248</v>
      </c>
      <c r="C1108" s="58">
        <v>25000</v>
      </c>
      <c r="D1108" s="58">
        <v>25000</v>
      </c>
      <c r="E1108" s="58">
        <v>0</v>
      </c>
      <c r="F1108" s="283">
        <f t="shared" si="298"/>
        <v>100</v>
      </c>
    </row>
    <row r="1109" spans="1:6" s="30" customFormat="1" x14ac:dyDescent="0.2">
      <c r="A1109" s="46">
        <v>516000</v>
      </c>
      <c r="B1109" s="51" t="s">
        <v>256</v>
      </c>
      <c r="C1109" s="45">
        <f t="shared" ref="C1109:D1109" si="304">C1110</f>
        <v>2000</v>
      </c>
      <c r="D1109" s="45">
        <f t="shared" si="304"/>
        <v>2000</v>
      </c>
      <c r="E1109" s="45">
        <f t="shared" ref="E1109" si="305">E1110</f>
        <v>0</v>
      </c>
      <c r="F1109" s="282">
        <f t="shared" si="298"/>
        <v>100</v>
      </c>
    </row>
    <row r="1110" spans="1:6" s="30" customFormat="1" x14ac:dyDescent="0.2">
      <c r="A1110" s="48">
        <v>516100</v>
      </c>
      <c r="B1110" s="49" t="s">
        <v>256</v>
      </c>
      <c r="C1110" s="58">
        <v>2000</v>
      </c>
      <c r="D1110" s="58">
        <v>2000</v>
      </c>
      <c r="E1110" s="58">
        <v>0</v>
      </c>
      <c r="F1110" s="283">
        <f t="shared" si="298"/>
        <v>100</v>
      </c>
    </row>
    <row r="1111" spans="1:6" s="55" customFormat="1" x14ac:dyDescent="0.2">
      <c r="A1111" s="46">
        <v>630000</v>
      </c>
      <c r="B1111" s="51" t="s">
        <v>275</v>
      </c>
      <c r="C1111" s="45">
        <f>0+C1112</f>
        <v>10000</v>
      </c>
      <c r="D1111" s="45">
        <f>0+D1112</f>
        <v>40000</v>
      </c>
      <c r="E1111" s="45">
        <f>0+E1112</f>
        <v>0</v>
      </c>
      <c r="F1111" s="282"/>
    </row>
    <row r="1112" spans="1:6" s="30" customFormat="1" x14ac:dyDescent="0.2">
      <c r="A1112" s="46">
        <v>638000</v>
      </c>
      <c r="B1112" s="51" t="s">
        <v>282</v>
      </c>
      <c r="C1112" s="45">
        <f t="shared" ref="C1112:D1112" si="306">+C1113</f>
        <v>10000</v>
      </c>
      <c r="D1112" s="45">
        <f t="shared" si="306"/>
        <v>40000</v>
      </c>
      <c r="E1112" s="45">
        <f t="shared" ref="E1112" si="307">+E1113</f>
        <v>0</v>
      </c>
      <c r="F1112" s="282"/>
    </row>
    <row r="1113" spans="1:6" s="30" customFormat="1" x14ac:dyDescent="0.2">
      <c r="A1113" s="48">
        <v>638100</v>
      </c>
      <c r="B1113" s="49" t="s">
        <v>283</v>
      </c>
      <c r="C1113" s="58">
        <v>10000</v>
      </c>
      <c r="D1113" s="58">
        <v>40000</v>
      </c>
      <c r="E1113" s="58">
        <v>0</v>
      </c>
      <c r="F1113" s="283"/>
    </row>
    <row r="1114" spans="1:6" s="30" customFormat="1" x14ac:dyDescent="0.2">
      <c r="A1114" s="37"/>
      <c r="B1114" s="83" t="s">
        <v>292</v>
      </c>
      <c r="C1114" s="87">
        <f>C1083+C1105+C1111</f>
        <v>2359200</v>
      </c>
      <c r="D1114" s="87">
        <f>D1083+D1105+D1111</f>
        <v>2568000</v>
      </c>
      <c r="E1114" s="87">
        <f>E1083+E1105+E1111</f>
        <v>0</v>
      </c>
      <c r="F1114" s="34">
        <f t="shared" si="298"/>
        <v>108.85045778229909</v>
      </c>
    </row>
    <row r="1115" spans="1:6" s="30" customFormat="1" x14ac:dyDescent="0.2">
      <c r="A1115" s="40"/>
      <c r="B1115" s="44"/>
      <c r="C1115" s="67"/>
      <c r="D1115" s="67"/>
      <c r="E1115" s="67"/>
      <c r="F1115" s="279"/>
    </row>
    <row r="1116" spans="1:6" s="30" customFormat="1" x14ac:dyDescent="0.2">
      <c r="A1116" s="43"/>
      <c r="B1116" s="44"/>
      <c r="C1116" s="50"/>
      <c r="D1116" s="50"/>
      <c r="E1116" s="50"/>
      <c r="F1116" s="284"/>
    </row>
    <row r="1117" spans="1:6" s="30" customFormat="1" x14ac:dyDescent="0.2">
      <c r="A1117" s="48" t="s">
        <v>349</v>
      </c>
      <c r="B1117" s="51"/>
      <c r="C1117" s="50"/>
      <c r="D1117" s="50"/>
      <c r="E1117" s="50"/>
      <c r="F1117" s="284"/>
    </row>
    <row r="1118" spans="1:6" s="30" customFormat="1" x14ac:dyDescent="0.2">
      <c r="A1118" s="48" t="s">
        <v>342</v>
      </c>
      <c r="B1118" s="51"/>
      <c r="C1118" s="50"/>
      <c r="D1118" s="50"/>
      <c r="E1118" s="50"/>
      <c r="F1118" s="284"/>
    </row>
    <row r="1119" spans="1:6" s="30" customFormat="1" x14ac:dyDescent="0.2">
      <c r="A1119" s="48" t="s">
        <v>350</v>
      </c>
      <c r="B1119" s="51"/>
      <c r="C1119" s="50"/>
      <c r="D1119" s="50"/>
      <c r="E1119" s="50"/>
      <c r="F1119" s="284"/>
    </row>
    <row r="1120" spans="1:6" s="30" customFormat="1" x14ac:dyDescent="0.2">
      <c r="A1120" s="48" t="s">
        <v>878</v>
      </c>
      <c r="B1120" s="51"/>
      <c r="C1120" s="50"/>
      <c r="D1120" s="50"/>
      <c r="E1120" s="50"/>
      <c r="F1120" s="284"/>
    </row>
    <row r="1121" spans="1:6" s="30" customFormat="1" x14ac:dyDescent="0.2">
      <c r="A1121" s="48"/>
      <c r="B1121" s="79"/>
      <c r="C1121" s="67"/>
      <c r="D1121" s="67"/>
      <c r="E1121" s="67"/>
      <c r="F1121" s="279"/>
    </row>
    <row r="1122" spans="1:6" s="30" customFormat="1" x14ac:dyDescent="0.2">
      <c r="A1122" s="46">
        <v>410000</v>
      </c>
      <c r="B1122" s="47" t="s">
        <v>44</v>
      </c>
      <c r="C1122" s="45">
        <f t="shared" ref="C1122:D1122" si="308">C1123+C1128</f>
        <v>21913900</v>
      </c>
      <c r="D1122" s="45">
        <f t="shared" si="308"/>
        <v>23910700</v>
      </c>
      <c r="E1122" s="45">
        <f t="shared" ref="E1122" si="309">E1123+E1128</f>
        <v>0</v>
      </c>
      <c r="F1122" s="282">
        <f t="shared" ref="F1122:F1149" si="310">D1122/C1122*100</f>
        <v>109.11202478791999</v>
      </c>
    </row>
    <row r="1123" spans="1:6" s="30" customFormat="1" x14ac:dyDescent="0.2">
      <c r="A1123" s="46">
        <v>411000</v>
      </c>
      <c r="B1123" s="47" t="s">
        <v>45</v>
      </c>
      <c r="C1123" s="45">
        <f t="shared" ref="C1123:D1123" si="311">SUM(C1124:C1127)</f>
        <v>21265000</v>
      </c>
      <c r="D1123" s="45">
        <f t="shared" si="311"/>
        <v>23110000</v>
      </c>
      <c r="E1123" s="45">
        <f t="shared" ref="E1123" si="312">SUM(E1124:E1127)</f>
        <v>0</v>
      </c>
      <c r="F1123" s="282">
        <f t="shared" si="310"/>
        <v>108.67622854455678</v>
      </c>
    </row>
    <row r="1124" spans="1:6" s="30" customFormat="1" x14ac:dyDescent="0.2">
      <c r="A1124" s="48">
        <v>411100</v>
      </c>
      <c r="B1124" s="49" t="s">
        <v>46</v>
      </c>
      <c r="C1124" s="58">
        <v>20310000</v>
      </c>
      <c r="D1124" s="58">
        <v>22126000</v>
      </c>
      <c r="E1124" s="58">
        <v>0</v>
      </c>
      <c r="F1124" s="283">
        <f t="shared" si="310"/>
        <v>108.94140817331363</v>
      </c>
    </row>
    <row r="1125" spans="1:6" s="30" customFormat="1" x14ac:dyDescent="0.2">
      <c r="A1125" s="48">
        <v>411200</v>
      </c>
      <c r="B1125" s="49" t="s">
        <v>47</v>
      </c>
      <c r="C1125" s="58">
        <v>400000</v>
      </c>
      <c r="D1125" s="58">
        <v>420000</v>
      </c>
      <c r="E1125" s="58">
        <v>0</v>
      </c>
      <c r="F1125" s="283">
        <f t="shared" si="310"/>
        <v>105</v>
      </c>
    </row>
    <row r="1126" spans="1:6" s="30" customFormat="1" ht="40.5" x14ac:dyDescent="0.2">
      <c r="A1126" s="48">
        <v>411300</v>
      </c>
      <c r="B1126" s="49" t="s">
        <v>48</v>
      </c>
      <c r="C1126" s="58">
        <v>415000</v>
      </c>
      <c r="D1126" s="58">
        <v>419000</v>
      </c>
      <c r="E1126" s="58">
        <v>0</v>
      </c>
      <c r="F1126" s="283">
        <f t="shared" si="310"/>
        <v>100.96385542168676</v>
      </c>
    </row>
    <row r="1127" spans="1:6" s="30" customFormat="1" x14ac:dyDescent="0.2">
      <c r="A1127" s="48">
        <v>411400</v>
      </c>
      <c r="B1127" s="49" t="s">
        <v>49</v>
      </c>
      <c r="C1127" s="58">
        <v>140000</v>
      </c>
      <c r="D1127" s="58">
        <v>144999.99999999994</v>
      </c>
      <c r="E1127" s="58">
        <v>0</v>
      </c>
      <c r="F1127" s="283">
        <f t="shared" si="310"/>
        <v>103.57142857142854</v>
      </c>
    </row>
    <row r="1128" spans="1:6" s="30" customFormat="1" x14ac:dyDescent="0.2">
      <c r="A1128" s="46">
        <v>412000</v>
      </c>
      <c r="B1128" s="51" t="s">
        <v>50</v>
      </c>
      <c r="C1128" s="45">
        <f>SUM(C1129:C1138)</f>
        <v>648900</v>
      </c>
      <c r="D1128" s="45">
        <f>SUM(D1129:D1138)</f>
        <v>800700</v>
      </c>
      <c r="E1128" s="45">
        <f>SUM(E1129:E1138)</f>
        <v>0</v>
      </c>
      <c r="F1128" s="282">
        <f t="shared" si="310"/>
        <v>123.39343504392049</v>
      </c>
    </row>
    <row r="1129" spans="1:6" s="30" customFormat="1" x14ac:dyDescent="0.2">
      <c r="A1129" s="48">
        <v>412100</v>
      </c>
      <c r="B1129" s="49" t="s">
        <v>51</v>
      </c>
      <c r="C1129" s="58">
        <v>9900</v>
      </c>
      <c r="D1129" s="58">
        <v>46000</v>
      </c>
      <c r="E1129" s="58">
        <v>0</v>
      </c>
      <c r="F1129" s="283"/>
    </row>
    <row r="1130" spans="1:6" s="30" customFormat="1" x14ac:dyDescent="0.2">
      <c r="A1130" s="48">
        <v>412200</v>
      </c>
      <c r="B1130" s="49" t="s">
        <v>52</v>
      </c>
      <c r="C1130" s="58">
        <v>410000</v>
      </c>
      <c r="D1130" s="58">
        <v>436500</v>
      </c>
      <c r="E1130" s="58">
        <v>0</v>
      </c>
      <c r="F1130" s="283">
        <f t="shared" si="310"/>
        <v>106.46341463414635</v>
      </c>
    </row>
    <row r="1131" spans="1:6" s="30" customFormat="1" x14ac:dyDescent="0.2">
      <c r="A1131" s="48">
        <v>412300</v>
      </c>
      <c r="B1131" s="49" t="s">
        <v>53</v>
      </c>
      <c r="C1131" s="58">
        <v>27000</v>
      </c>
      <c r="D1131" s="58">
        <v>30600</v>
      </c>
      <c r="E1131" s="58">
        <v>0</v>
      </c>
      <c r="F1131" s="283">
        <f t="shared" si="310"/>
        <v>113.33333333333333</v>
      </c>
    </row>
    <row r="1132" spans="1:6" s="30" customFormat="1" x14ac:dyDescent="0.2">
      <c r="A1132" s="48">
        <v>412400</v>
      </c>
      <c r="B1132" s="49" t="s">
        <v>55</v>
      </c>
      <c r="C1132" s="58">
        <v>499.99999999999966</v>
      </c>
      <c r="D1132" s="58">
        <v>499.99999999999966</v>
      </c>
      <c r="E1132" s="58">
        <v>0</v>
      </c>
      <c r="F1132" s="283">
        <f t="shared" si="310"/>
        <v>100</v>
      </c>
    </row>
    <row r="1133" spans="1:6" s="30" customFormat="1" x14ac:dyDescent="0.2">
      <c r="A1133" s="48">
        <v>412500</v>
      </c>
      <c r="B1133" s="49" t="s">
        <v>57</v>
      </c>
      <c r="C1133" s="58">
        <v>4999.9999999999964</v>
      </c>
      <c r="D1133" s="58">
        <v>7999.9999999999964</v>
      </c>
      <c r="E1133" s="58">
        <v>0</v>
      </c>
      <c r="F1133" s="283">
        <f t="shared" si="310"/>
        <v>160.00000000000006</v>
      </c>
    </row>
    <row r="1134" spans="1:6" s="30" customFormat="1" x14ac:dyDescent="0.2">
      <c r="A1134" s="48">
        <v>412600</v>
      </c>
      <c r="B1134" s="49" t="s">
        <v>58</v>
      </c>
      <c r="C1134" s="58">
        <v>500</v>
      </c>
      <c r="D1134" s="58">
        <v>4499.9999999999991</v>
      </c>
      <c r="E1134" s="58">
        <v>0</v>
      </c>
      <c r="F1134" s="283"/>
    </row>
    <row r="1135" spans="1:6" s="30" customFormat="1" x14ac:dyDescent="0.2">
      <c r="A1135" s="48">
        <v>412700</v>
      </c>
      <c r="B1135" s="49" t="s">
        <v>60</v>
      </c>
      <c r="C1135" s="58">
        <v>14000</v>
      </c>
      <c r="D1135" s="58">
        <v>28999.999999999993</v>
      </c>
      <c r="E1135" s="58">
        <v>0</v>
      </c>
      <c r="F1135" s="283">
        <f t="shared" si="310"/>
        <v>207.14285714285708</v>
      </c>
    </row>
    <row r="1136" spans="1:6" s="30" customFormat="1" x14ac:dyDescent="0.2">
      <c r="A1136" s="48">
        <v>412900</v>
      </c>
      <c r="B1136" s="53" t="s">
        <v>75</v>
      </c>
      <c r="C1136" s="58">
        <v>140000</v>
      </c>
      <c r="D1136" s="58">
        <v>170000</v>
      </c>
      <c r="E1136" s="58">
        <v>0</v>
      </c>
      <c r="F1136" s="283">
        <f t="shared" si="310"/>
        <v>121.42857142857142</v>
      </c>
    </row>
    <row r="1137" spans="1:6" s="30" customFormat="1" x14ac:dyDescent="0.2">
      <c r="A1137" s="48">
        <v>412900</v>
      </c>
      <c r="B1137" s="53" t="s">
        <v>78</v>
      </c>
      <c r="C1137" s="58">
        <v>42000</v>
      </c>
      <c r="D1137" s="58">
        <v>42000</v>
      </c>
      <c r="E1137" s="58">
        <v>0</v>
      </c>
      <c r="F1137" s="283">
        <f t="shared" si="310"/>
        <v>100</v>
      </c>
    </row>
    <row r="1138" spans="1:6" s="30" customFormat="1" x14ac:dyDescent="0.2">
      <c r="A1138" s="48">
        <v>412900</v>
      </c>
      <c r="B1138" s="49" t="s">
        <v>80</v>
      </c>
      <c r="C1138" s="58">
        <v>0</v>
      </c>
      <c r="D1138" s="58">
        <v>33600</v>
      </c>
      <c r="E1138" s="58">
        <v>0</v>
      </c>
      <c r="F1138" s="283">
        <v>0</v>
      </c>
    </row>
    <row r="1139" spans="1:6" s="55" customFormat="1" x14ac:dyDescent="0.2">
      <c r="A1139" s="46">
        <v>510000</v>
      </c>
      <c r="B1139" s="51" t="s">
        <v>244</v>
      </c>
      <c r="C1139" s="45">
        <f>C1140+0+0+C1144</f>
        <v>115000</v>
      </c>
      <c r="D1139" s="45">
        <f>D1140+0+0+D1144</f>
        <v>246500</v>
      </c>
      <c r="E1139" s="45">
        <f>E1140+0+0+E1144</f>
        <v>0</v>
      </c>
      <c r="F1139" s="282">
        <f t="shared" si="310"/>
        <v>214.3478260869565</v>
      </c>
    </row>
    <row r="1140" spans="1:6" s="55" customFormat="1" x14ac:dyDescent="0.2">
      <c r="A1140" s="46">
        <v>511000</v>
      </c>
      <c r="B1140" s="51" t="s">
        <v>245</v>
      </c>
      <c r="C1140" s="45">
        <f>SUM(C1141:C1143)</f>
        <v>115000</v>
      </c>
      <c r="D1140" s="45">
        <f>SUM(D1141:D1143)</f>
        <v>245000</v>
      </c>
      <c r="E1140" s="45">
        <f>SUM(E1141:E1143)</f>
        <v>0</v>
      </c>
      <c r="F1140" s="282">
        <f t="shared" si="310"/>
        <v>213.04347826086959</v>
      </c>
    </row>
    <row r="1141" spans="1:6" s="30" customFormat="1" x14ac:dyDescent="0.2">
      <c r="A1141" s="56">
        <v>511200</v>
      </c>
      <c r="B1141" s="49" t="s">
        <v>247</v>
      </c>
      <c r="C1141" s="58">
        <v>100000</v>
      </c>
      <c r="D1141" s="58">
        <v>100000</v>
      </c>
      <c r="E1141" s="58">
        <v>0</v>
      </c>
      <c r="F1141" s="283">
        <f t="shared" si="310"/>
        <v>100</v>
      </c>
    </row>
    <row r="1142" spans="1:6" s="30" customFormat="1" x14ac:dyDescent="0.2">
      <c r="A1142" s="48">
        <v>511300</v>
      </c>
      <c r="B1142" s="49" t="s">
        <v>248</v>
      </c>
      <c r="C1142" s="58">
        <v>15000</v>
      </c>
      <c r="D1142" s="58">
        <v>142500</v>
      </c>
      <c r="E1142" s="58">
        <v>0</v>
      </c>
      <c r="F1142" s="283"/>
    </row>
    <row r="1143" spans="1:6" s="30" customFormat="1" x14ac:dyDescent="0.2">
      <c r="A1143" s="48">
        <v>511700</v>
      </c>
      <c r="B1143" s="49" t="s">
        <v>251</v>
      </c>
      <c r="C1143" s="58">
        <v>0</v>
      </c>
      <c r="D1143" s="58">
        <v>2500</v>
      </c>
      <c r="E1143" s="58">
        <v>0</v>
      </c>
      <c r="F1143" s="283">
        <v>0</v>
      </c>
    </row>
    <row r="1144" spans="1:6" s="55" customFormat="1" x14ac:dyDescent="0.2">
      <c r="A1144" s="46">
        <v>516000</v>
      </c>
      <c r="B1144" s="51" t="s">
        <v>256</v>
      </c>
      <c r="C1144" s="81">
        <f>C1145</f>
        <v>0</v>
      </c>
      <c r="D1144" s="81">
        <f>D1145</f>
        <v>1500</v>
      </c>
      <c r="E1144" s="81">
        <f t="shared" ref="E1144" si="313">E1145</f>
        <v>0</v>
      </c>
      <c r="F1144" s="282">
        <v>0</v>
      </c>
    </row>
    <row r="1145" spans="1:6" s="30" customFormat="1" x14ac:dyDescent="0.2">
      <c r="A1145" s="48">
        <v>516100</v>
      </c>
      <c r="B1145" s="49" t="s">
        <v>256</v>
      </c>
      <c r="C1145" s="50">
        <v>0</v>
      </c>
      <c r="D1145" s="58">
        <v>1500</v>
      </c>
      <c r="E1145" s="58">
        <v>0</v>
      </c>
      <c r="F1145" s="283">
        <v>0</v>
      </c>
    </row>
    <row r="1146" spans="1:6" s="55" customFormat="1" x14ac:dyDescent="0.2">
      <c r="A1146" s="46">
        <v>630000</v>
      </c>
      <c r="B1146" s="51" t="s">
        <v>275</v>
      </c>
      <c r="C1146" s="45">
        <f>0+C1147</f>
        <v>350000</v>
      </c>
      <c r="D1146" s="45">
        <f>0+D1147</f>
        <v>480000</v>
      </c>
      <c r="E1146" s="45">
        <f>0+E1147</f>
        <v>0</v>
      </c>
      <c r="F1146" s="282">
        <f t="shared" si="310"/>
        <v>137.14285714285714</v>
      </c>
    </row>
    <row r="1147" spans="1:6" s="55" customFormat="1" x14ac:dyDescent="0.2">
      <c r="A1147" s="46">
        <v>638000</v>
      </c>
      <c r="B1147" s="51" t="s">
        <v>282</v>
      </c>
      <c r="C1147" s="45">
        <f t="shared" ref="C1147:D1147" si="314">C1148</f>
        <v>350000</v>
      </c>
      <c r="D1147" s="45">
        <f t="shared" si="314"/>
        <v>480000</v>
      </c>
      <c r="E1147" s="45">
        <f t="shared" ref="E1147" si="315">E1148</f>
        <v>0</v>
      </c>
      <c r="F1147" s="282">
        <f t="shared" si="310"/>
        <v>137.14285714285714</v>
      </c>
    </row>
    <row r="1148" spans="1:6" s="30" customFormat="1" x14ac:dyDescent="0.2">
      <c r="A1148" s="48">
        <v>638100</v>
      </c>
      <c r="B1148" s="49" t="s">
        <v>283</v>
      </c>
      <c r="C1148" s="58">
        <v>350000</v>
      </c>
      <c r="D1148" s="58">
        <v>480000</v>
      </c>
      <c r="E1148" s="58">
        <v>0</v>
      </c>
      <c r="F1148" s="283">
        <f t="shared" si="310"/>
        <v>137.14285714285714</v>
      </c>
    </row>
    <row r="1149" spans="1:6" s="30" customFormat="1" x14ac:dyDescent="0.2">
      <c r="A1149" s="89"/>
      <c r="B1149" s="83" t="s">
        <v>292</v>
      </c>
      <c r="C1149" s="87">
        <f>C1122+0+C1139+C1146</f>
        <v>22378900</v>
      </c>
      <c r="D1149" s="87">
        <f>D1122+0+D1139+D1146</f>
        <v>24637200</v>
      </c>
      <c r="E1149" s="87">
        <f>E1122+0+E1139+E1146</f>
        <v>0</v>
      </c>
      <c r="F1149" s="34">
        <f t="shared" si="310"/>
        <v>110.09120198043694</v>
      </c>
    </row>
    <row r="1150" spans="1:6" s="30" customFormat="1" x14ac:dyDescent="0.2">
      <c r="A1150" s="40"/>
      <c r="B1150" s="49"/>
      <c r="C1150" s="50"/>
      <c r="D1150" s="50"/>
      <c r="E1150" s="50"/>
      <c r="F1150" s="284"/>
    </row>
    <row r="1151" spans="1:6" s="30" customFormat="1" x14ac:dyDescent="0.2">
      <c r="A1151" s="43"/>
      <c r="B1151" s="44"/>
      <c r="C1151" s="50"/>
      <c r="D1151" s="50"/>
      <c r="E1151" s="50"/>
      <c r="F1151" s="284"/>
    </row>
    <row r="1152" spans="1:6" s="30" customFormat="1" x14ac:dyDescent="0.2">
      <c r="A1152" s="48" t="s">
        <v>726</v>
      </c>
      <c r="B1152" s="51"/>
      <c r="C1152" s="50"/>
      <c r="D1152" s="50"/>
      <c r="E1152" s="50"/>
      <c r="F1152" s="284"/>
    </row>
    <row r="1153" spans="1:6" s="30" customFormat="1" x14ac:dyDescent="0.2">
      <c r="A1153" s="48" t="s">
        <v>342</v>
      </c>
      <c r="B1153" s="51"/>
      <c r="C1153" s="50"/>
      <c r="D1153" s="50"/>
      <c r="E1153" s="50"/>
      <c r="F1153" s="284"/>
    </row>
    <row r="1154" spans="1:6" s="30" customFormat="1" x14ac:dyDescent="0.2">
      <c r="A1154" s="48" t="s">
        <v>328</v>
      </c>
      <c r="B1154" s="51"/>
      <c r="C1154" s="50"/>
      <c r="D1154" s="50"/>
      <c r="E1154" s="50"/>
      <c r="F1154" s="284"/>
    </row>
    <row r="1155" spans="1:6" s="30" customFormat="1" x14ac:dyDescent="0.2">
      <c r="A1155" s="48" t="s">
        <v>291</v>
      </c>
      <c r="B1155" s="51"/>
      <c r="C1155" s="50"/>
      <c r="D1155" s="50"/>
      <c r="E1155" s="50"/>
      <c r="F1155" s="284"/>
    </row>
    <row r="1156" spans="1:6" s="30" customFormat="1" x14ac:dyDescent="0.2">
      <c r="A1156" s="48"/>
      <c r="B1156" s="79"/>
      <c r="C1156" s="67"/>
      <c r="D1156" s="67"/>
      <c r="E1156" s="67"/>
      <c r="F1156" s="279"/>
    </row>
    <row r="1157" spans="1:6" s="30" customFormat="1" x14ac:dyDescent="0.2">
      <c r="A1157" s="46">
        <v>410000</v>
      </c>
      <c r="B1157" s="47" t="s">
        <v>44</v>
      </c>
      <c r="C1157" s="45">
        <f t="shared" ref="C1157:D1157" si="316">C1158+C1163</f>
        <v>1290400</v>
      </c>
      <c r="D1157" s="45">
        <f t="shared" si="316"/>
        <v>1337200</v>
      </c>
      <c r="E1157" s="45">
        <f t="shared" ref="E1157" si="317">E1158+E1163</f>
        <v>0</v>
      </c>
      <c r="F1157" s="282">
        <f t="shared" ref="F1157:F1184" si="318">D1157/C1157*100</f>
        <v>103.62678239305643</v>
      </c>
    </row>
    <row r="1158" spans="1:6" s="30" customFormat="1" x14ac:dyDescent="0.2">
      <c r="A1158" s="46">
        <v>411000</v>
      </c>
      <c r="B1158" s="47" t="s">
        <v>45</v>
      </c>
      <c r="C1158" s="45">
        <f t="shared" ref="C1158:D1158" si="319">SUM(C1159:C1162)</f>
        <v>1123000</v>
      </c>
      <c r="D1158" s="45">
        <f t="shared" si="319"/>
        <v>1164000</v>
      </c>
      <c r="E1158" s="45">
        <f t="shared" ref="E1158" si="320">SUM(E1159:E1162)</f>
        <v>0</v>
      </c>
      <c r="F1158" s="282">
        <f t="shared" si="318"/>
        <v>103.65093499554764</v>
      </c>
    </row>
    <row r="1159" spans="1:6" s="30" customFormat="1" x14ac:dyDescent="0.2">
      <c r="A1159" s="48">
        <v>411100</v>
      </c>
      <c r="B1159" s="49" t="s">
        <v>46</v>
      </c>
      <c r="C1159" s="58">
        <v>1060000</v>
      </c>
      <c r="D1159" s="58">
        <v>1060000</v>
      </c>
      <c r="E1159" s="58">
        <v>0</v>
      </c>
      <c r="F1159" s="283">
        <f t="shared" si="318"/>
        <v>100</v>
      </c>
    </row>
    <row r="1160" spans="1:6" s="30" customFormat="1" x14ac:dyDescent="0.2">
      <c r="A1160" s="48">
        <v>411200</v>
      </c>
      <c r="B1160" s="49" t="s">
        <v>47</v>
      </c>
      <c r="C1160" s="58">
        <v>33000</v>
      </c>
      <c r="D1160" s="58">
        <v>40500</v>
      </c>
      <c r="E1160" s="58">
        <v>0</v>
      </c>
      <c r="F1160" s="283">
        <f t="shared" si="318"/>
        <v>122.72727272727273</v>
      </c>
    </row>
    <row r="1161" spans="1:6" s="30" customFormat="1" ht="40.5" x14ac:dyDescent="0.2">
      <c r="A1161" s="48">
        <v>411300</v>
      </c>
      <c r="B1161" s="49" t="s">
        <v>48</v>
      </c>
      <c r="C1161" s="58">
        <v>15000</v>
      </c>
      <c r="D1161" s="58">
        <v>20000</v>
      </c>
      <c r="E1161" s="58">
        <v>0</v>
      </c>
      <c r="F1161" s="283">
        <f t="shared" si="318"/>
        <v>133.33333333333331</v>
      </c>
    </row>
    <row r="1162" spans="1:6" s="30" customFormat="1" x14ac:dyDescent="0.2">
      <c r="A1162" s="48">
        <v>411400</v>
      </c>
      <c r="B1162" s="49" t="s">
        <v>49</v>
      </c>
      <c r="C1162" s="58">
        <v>15000</v>
      </c>
      <c r="D1162" s="58">
        <v>43500</v>
      </c>
      <c r="E1162" s="58">
        <v>0</v>
      </c>
      <c r="F1162" s="283">
        <f t="shared" si="318"/>
        <v>290</v>
      </c>
    </row>
    <row r="1163" spans="1:6" s="30" customFormat="1" x14ac:dyDescent="0.2">
      <c r="A1163" s="46">
        <v>412000</v>
      </c>
      <c r="B1163" s="51" t="s">
        <v>50</v>
      </c>
      <c r="C1163" s="45">
        <f t="shared" ref="C1163:D1163" si="321">SUM(C1164:C1174)</f>
        <v>167400</v>
      </c>
      <c r="D1163" s="45">
        <f t="shared" si="321"/>
        <v>173200</v>
      </c>
      <c r="E1163" s="45">
        <f t="shared" ref="E1163" si="322">SUM(E1164:E1174)</f>
        <v>0</v>
      </c>
      <c r="F1163" s="282">
        <f t="shared" si="318"/>
        <v>103.46475507765831</v>
      </c>
    </row>
    <row r="1164" spans="1:6" s="30" customFormat="1" x14ac:dyDescent="0.2">
      <c r="A1164" s="56">
        <v>412100</v>
      </c>
      <c r="B1164" s="49" t="s">
        <v>51</v>
      </c>
      <c r="C1164" s="58">
        <v>3000</v>
      </c>
      <c r="D1164" s="58">
        <v>3000</v>
      </c>
      <c r="E1164" s="58">
        <v>0</v>
      </c>
      <c r="F1164" s="283">
        <f t="shared" si="318"/>
        <v>100</v>
      </c>
    </row>
    <row r="1165" spans="1:6" s="30" customFormat="1" x14ac:dyDescent="0.2">
      <c r="A1165" s="48">
        <v>412200</v>
      </c>
      <c r="B1165" s="49" t="s">
        <v>52</v>
      </c>
      <c r="C1165" s="58">
        <v>18300</v>
      </c>
      <c r="D1165" s="58">
        <v>18300</v>
      </c>
      <c r="E1165" s="58">
        <v>0</v>
      </c>
      <c r="F1165" s="283">
        <f t="shared" si="318"/>
        <v>100</v>
      </c>
    </row>
    <row r="1166" spans="1:6" s="30" customFormat="1" x14ac:dyDescent="0.2">
      <c r="A1166" s="48">
        <v>412300</v>
      </c>
      <c r="B1166" s="49" t="s">
        <v>53</v>
      </c>
      <c r="C1166" s="58">
        <v>7000</v>
      </c>
      <c r="D1166" s="58">
        <v>7000</v>
      </c>
      <c r="E1166" s="58">
        <v>0</v>
      </c>
      <c r="F1166" s="283">
        <f t="shared" si="318"/>
        <v>100</v>
      </c>
    </row>
    <row r="1167" spans="1:6" s="30" customFormat="1" x14ac:dyDescent="0.2">
      <c r="A1167" s="48">
        <v>412500</v>
      </c>
      <c r="B1167" s="49" t="s">
        <v>57</v>
      </c>
      <c r="C1167" s="58">
        <v>10000</v>
      </c>
      <c r="D1167" s="58">
        <v>10000</v>
      </c>
      <c r="E1167" s="58">
        <v>0</v>
      </c>
      <c r="F1167" s="283">
        <f t="shared" si="318"/>
        <v>100</v>
      </c>
    </row>
    <row r="1168" spans="1:6" s="30" customFormat="1" x14ac:dyDescent="0.2">
      <c r="A1168" s="48">
        <v>412600</v>
      </c>
      <c r="B1168" s="49" t="s">
        <v>58</v>
      </c>
      <c r="C1168" s="58">
        <v>44400</v>
      </c>
      <c r="D1168" s="58">
        <v>46000</v>
      </c>
      <c r="E1168" s="58">
        <v>0</v>
      </c>
      <c r="F1168" s="283">
        <f t="shared" si="318"/>
        <v>103.60360360360362</v>
      </c>
    </row>
    <row r="1169" spans="1:6" s="30" customFormat="1" x14ac:dyDescent="0.2">
      <c r="A1169" s="48">
        <v>412700</v>
      </c>
      <c r="B1169" s="49" t="s">
        <v>60</v>
      </c>
      <c r="C1169" s="58">
        <v>26400</v>
      </c>
      <c r="D1169" s="58">
        <v>26400</v>
      </c>
      <c r="E1169" s="58">
        <v>0</v>
      </c>
      <c r="F1169" s="283">
        <f t="shared" si="318"/>
        <v>100</v>
      </c>
    </row>
    <row r="1170" spans="1:6" s="30" customFormat="1" x14ac:dyDescent="0.2">
      <c r="A1170" s="48">
        <v>412900</v>
      </c>
      <c r="B1170" s="49" t="s">
        <v>74</v>
      </c>
      <c r="C1170" s="58">
        <v>4000</v>
      </c>
      <c r="D1170" s="58">
        <v>4000</v>
      </c>
      <c r="E1170" s="58">
        <v>0</v>
      </c>
      <c r="F1170" s="283">
        <f t="shared" si="318"/>
        <v>100</v>
      </c>
    </row>
    <row r="1171" spans="1:6" s="30" customFormat="1" x14ac:dyDescent="0.2">
      <c r="A1171" s="48">
        <v>412900</v>
      </c>
      <c r="B1171" s="49" t="s">
        <v>75</v>
      </c>
      <c r="C1171" s="58">
        <v>38000</v>
      </c>
      <c r="D1171" s="58">
        <v>40000</v>
      </c>
      <c r="E1171" s="58">
        <v>0</v>
      </c>
      <c r="F1171" s="283">
        <f t="shared" si="318"/>
        <v>105.26315789473684</v>
      </c>
    </row>
    <row r="1172" spans="1:6" s="30" customFormat="1" x14ac:dyDescent="0.2">
      <c r="A1172" s="48">
        <v>412900</v>
      </c>
      <c r="B1172" s="49" t="s">
        <v>76</v>
      </c>
      <c r="C1172" s="58">
        <v>12000</v>
      </c>
      <c r="D1172" s="58">
        <v>12000</v>
      </c>
      <c r="E1172" s="58">
        <v>0</v>
      </c>
      <c r="F1172" s="283">
        <f t="shared" si="318"/>
        <v>100</v>
      </c>
    </row>
    <row r="1173" spans="1:6" s="30" customFormat="1" x14ac:dyDescent="0.2">
      <c r="A1173" s="48">
        <v>412900</v>
      </c>
      <c r="B1173" s="49" t="s">
        <v>77</v>
      </c>
      <c r="C1173" s="58">
        <v>2000</v>
      </c>
      <c r="D1173" s="58">
        <v>4000</v>
      </c>
      <c r="E1173" s="58">
        <v>0</v>
      </c>
      <c r="F1173" s="283">
        <f t="shared" si="318"/>
        <v>200</v>
      </c>
    </row>
    <row r="1174" spans="1:6" s="30" customFormat="1" x14ac:dyDescent="0.2">
      <c r="A1174" s="48">
        <v>412900</v>
      </c>
      <c r="B1174" s="53" t="s">
        <v>78</v>
      </c>
      <c r="C1174" s="58">
        <v>2300</v>
      </c>
      <c r="D1174" s="58">
        <v>2500</v>
      </c>
      <c r="E1174" s="58">
        <v>0</v>
      </c>
      <c r="F1174" s="283">
        <f t="shared" si="318"/>
        <v>108.69565217391303</v>
      </c>
    </row>
    <row r="1175" spans="1:6" s="30" customFormat="1" x14ac:dyDescent="0.2">
      <c r="A1175" s="46">
        <v>510000</v>
      </c>
      <c r="B1175" s="51" t="s">
        <v>244</v>
      </c>
      <c r="C1175" s="45">
        <f t="shared" ref="C1175:D1175" si="323">C1176+C1179</f>
        <v>112000</v>
      </c>
      <c r="D1175" s="45">
        <f t="shared" si="323"/>
        <v>117000</v>
      </c>
      <c r="E1175" s="45">
        <f t="shared" ref="E1175" si="324">E1176+E1179</f>
        <v>0</v>
      </c>
      <c r="F1175" s="282">
        <f t="shared" si="318"/>
        <v>104.46428571428572</v>
      </c>
    </row>
    <row r="1176" spans="1:6" s="30" customFormat="1" x14ac:dyDescent="0.2">
      <c r="A1176" s="46">
        <v>511000</v>
      </c>
      <c r="B1176" s="51" t="s">
        <v>245</v>
      </c>
      <c r="C1176" s="45">
        <f t="shared" ref="C1176:D1176" si="325">SUM(C1177:C1178)</f>
        <v>112000</v>
      </c>
      <c r="D1176" s="45">
        <f t="shared" si="325"/>
        <v>112000</v>
      </c>
      <c r="E1176" s="45">
        <f t="shared" ref="E1176" si="326">SUM(E1177:E1178)</f>
        <v>0</v>
      </c>
      <c r="F1176" s="282">
        <f t="shared" si="318"/>
        <v>100</v>
      </c>
    </row>
    <row r="1177" spans="1:6" s="30" customFormat="1" x14ac:dyDescent="0.2">
      <c r="A1177" s="56">
        <v>511200</v>
      </c>
      <c r="B1177" s="49" t="s">
        <v>247</v>
      </c>
      <c r="C1177" s="58">
        <v>50000</v>
      </c>
      <c r="D1177" s="58">
        <v>110000</v>
      </c>
      <c r="E1177" s="58">
        <v>0</v>
      </c>
      <c r="F1177" s="283">
        <f t="shared" si="318"/>
        <v>220.00000000000003</v>
      </c>
    </row>
    <row r="1178" spans="1:6" s="30" customFormat="1" x14ac:dyDescent="0.2">
      <c r="A1178" s="48">
        <v>511300</v>
      </c>
      <c r="B1178" s="49" t="s">
        <v>248</v>
      </c>
      <c r="C1178" s="58">
        <v>62000</v>
      </c>
      <c r="D1178" s="58">
        <v>2000</v>
      </c>
      <c r="E1178" s="58">
        <v>0</v>
      </c>
      <c r="F1178" s="283"/>
    </row>
    <row r="1179" spans="1:6" s="55" customFormat="1" x14ac:dyDescent="0.2">
      <c r="A1179" s="46">
        <v>516000</v>
      </c>
      <c r="B1179" s="51" t="s">
        <v>256</v>
      </c>
      <c r="C1179" s="81">
        <f t="shared" ref="C1179:D1179" si="327">C1180</f>
        <v>0</v>
      </c>
      <c r="D1179" s="81">
        <f t="shared" si="327"/>
        <v>5000</v>
      </c>
      <c r="E1179" s="81">
        <f t="shared" ref="E1179" si="328">E1180</f>
        <v>0</v>
      </c>
      <c r="F1179" s="282">
        <v>0</v>
      </c>
    </row>
    <row r="1180" spans="1:6" s="30" customFormat="1" x14ac:dyDescent="0.2">
      <c r="A1180" s="48">
        <v>516100</v>
      </c>
      <c r="B1180" s="49" t="s">
        <v>256</v>
      </c>
      <c r="C1180" s="50">
        <v>0</v>
      </c>
      <c r="D1180" s="58">
        <v>5000</v>
      </c>
      <c r="E1180" s="58">
        <v>0</v>
      </c>
      <c r="F1180" s="283">
        <v>0</v>
      </c>
    </row>
    <row r="1181" spans="1:6" s="55" customFormat="1" x14ac:dyDescent="0.2">
      <c r="A1181" s="46">
        <v>630000</v>
      </c>
      <c r="B1181" s="51" t="s">
        <v>275</v>
      </c>
      <c r="C1181" s="45">
        <f t="shared" ref="C1181:D1182" si="329">C1182</f>
        <v>0</v>
      </c>
      <c r="D1181" s="45">
        <f t="shared" si="329"/>
        <v>62500</v>
      </c>
      <c r="E1181" s="45">
        <f t="shared" ref="E1181:E1182" si="330">E1182</f>
        <v>0</v>
      </c>
      <c r="F1181" s="282">
        <v>0</v>
      </c>
    </row>
    <row r="1182" spans="1:6" s="55" customFormat="1" x14ac:dyDescent="0.2">
      <c r="A1182" s="46">
        <v>638000</v>
      </c>
      <c r="B1182" s="51" t="s">
        <v>282</v>
      </c>
      <c r="C1182" s="45">
        <f t="shared" si="329"/>
        <v>0</v>
      </c>
      <c r="D1182" s="45">
        <f t="shared" si="329"/>
        <v>62500</v>
      </c>
      <c r="E1182" s="45">
        <f t="shared" si="330"/>
        <v>0</v>
      </c>
      <c r="F1182" s="282">
        <v>0</v>
      </c>
    </row>
    <row r="1183" spans="1:6" s="30" customFormat="1" x14ac:dyDescent="0.2">
      <c r="A1183" s="48">
        <v>638100</v>
      </c>
      <c r="B1183" s="49" t="s">
        <v>283</v>
      </c>
      <c r="C1183" s="58">
        <v>0</v>
      </c>
      <c r="D1183" s="58">
        <v>62500</v>
      </c>
      <c r="E1183" s="58">
        <v>0</v>
      </c>
      <c r="F1183" s="283">
        <v>0</v>
      </c>
    </row>
    <row r="1184" spans="1:6" s="30" customFormat="1" x14ac:dyDescent="0.2">
      <c r="A1184" s="89"/>
      <c r="B1184" s="83" t="s">
        <v>292</v>
      </c>
      <c r="C1184" s="87">
        <f>C1157+C1175+0+C1181</f>
        <v>1402400</v>
      </c>
      <c r="D1184" s="87">
        <f>D1157+D1175+0+D1181</f>
        <v>1516700</v>
      </c>
      <c r="E1184" s="87">
        <f>E1157+E1175+0+E1181</f>
        <v>0</v>
      </c>
      <c r="F1184" s="34">
        <f t="shared" si="318"/>
        <v>108.15031374786082</v>
      </c>
    </row>
    <row r="1185" spans="1:6" s="30" customFormat="1" x14ac:dyDescent="0.2">
      <c r="A1185" s="40"/>
      <c r="B1185" s="49"/>
      <c r="C1185" s="50"/>
      <c r="D1185" s="50"/>
      <c r="E1185" s="50"/>
      <c r="F1185" s="284"/>
    </row>
    <row r="1186" spans="1:6" s="30" customFormat="1" x14ac:dyDescent="0.2">
      <c r="A1186" s="43"/>
      <c r="B1186" s="44"/>
      <c r="C1186" s="50"/>
      <c r="D1186" s="50"/>
      <c r="E1186" s="50"/>
      <c r="F1186" s="284"/>
    </row>
    <row r="1187" spans="1:6" s="30" customFormat="1" x14ac:dyDescent="0.2">
      <c r="A1187" s="48" t="s">
        <v>351</v>
      </c>
      <c r="B1187" s="51"/>
      <c r="C1187" s="50"/>
      <c r="D1187" s="50"/>
      <c r="E1187" s="50"/>
      <c r="F1187" s="284"/>
    </row>
    <row r="1188" spans="1:6" s="30" customFormat="1" x14ac:dyDescent="0.2">
      <c r="A1188" s="48" t="s">
        <v>342</v>
      </c>
      <c r="B1188" s="51"/>
      <c r="C1188" s="50"/>
      <c r="D1188" s="50"/>
      <c r="E1188" s="50"/>
      <c r="F1188" s="284"/>
    </row>
    <row r="1189" spans="1:6" s="30" customFormat="1" x14ac:dyDescent="0.2">
      <c r="A1189" s="48" t="s">
        <v>331</v>
      </c>
      <c r="B1189" s="51"/>
      <c r="C1189" s="50"/>
      <c r="D1189" s="50"/>
      <c r="E1189" s="50"/>
      <c r="F1189" s="284"/>
    </row>
    <row r="1190" spans="1:6" s="30" customFormat="1" x14ac:dyDescent="0.2">
      <c r="A1190" s="48" t="s">
        <v>291</v>
      </c>
      <c r="B1190" s="51"/>
      <c r="C1190" s="50"/>
      <c r="D1190" s="50"/>
      <c r="E1190" s="50"/>
      <c r="F1190" s="284"/>
    </row>
    <row r="1191" spans="1:6" s="30" customFormat="1" x14ac:dyDescent="0.2">
      <c r="A1191" s="48"/>
      <c r="B1191" s="79"/>
      <c r="C1191" s="67"/>
      <c r="D1191" s="67"/>
      <c r="E1191" s="67"/>
      <c r="F1191" s="279"/>
    </row>
    <row r="1192" spans="1:6" s="30" customFormat="1" x14ac:dyDescent="0.2">
      <c r="A1192" s="46">
        <v>410000</v>
      </c>
      <c r="B1192" s="47" t="s">
        <v>44</v>
      </c>
      <c r="C1192" s="45">
        <f>C1193+C1198+0+0</f>
        <v>1305600</v>
      </c>
      <c r="D1192" s="45">
        <f>D1193+D1198+0+0</f>
        <v>1332600</v>
      </c>
      <c r="E1192" s="45">
        <f>E1193+E1198+0+0</f>
        <v>75000</v>
      </c>
      <c r="F1192" s="282">
        <f t="shared" ref="F1192:F1219" si="331">D1192/C1192*100</f>
        <v>102.06801470588236</v>
      </c>
    </row>
    <row r="1193" spans="1:6" s="30" customFormat="1" x14ac:dyDescent="0.2">
      <c r="A1193" s="46">
        <v>411000</v>
      </c>
      <c r="B1193" s="47" t="s">
        <v>45</v>
      </c>
      <c r="C1193" s="45">
        <f t="shared" ref="C1193:D1193" si="332">SUM(C1194:C1197)</f>
        <v>1125500</v>
      </c>
      <c r="D1193" s="45">
        <f t="shared" si="332"/>
        <v>1160300</v>
      </c>
      <c r="E1193" s="45">
        <f>SUM(E1194:E1197)</f>
        <v>20900</v>
      </c>
      <c r="F1193" s="282">
        <f t="shared" si="331"/>
        <v>103.09195912927586</v>
      </c>
    </row>
    <row r="1194" spans="1:6" s="30" customFormat="1" x14ac:dyDescent="0.2">
      <c r="A1194" s="48">
        <v>411100</v>
      </c>
      <c r="B1194" s="49" t="s">
        <v>46</v>
      </c>
      <c r="C1194" s="58">
        <v>1075000</v>
      </c>
      <c r="D1194" s="58">
        <v>1110000</v>
      </c>
      <c r="E1194" s="58">
        <v>0</v>
      </c>
      <c r="F1194" s="283">
        <f t="shared" si="331"/>
        <v>103.25581395348837</v>
      </c>
    </row>
    <row r="1195" spans="1:6" s="30" customFormat="1" x14ac:dyDescent="0.2">
      <c r="A1195" s="48">
        <v>411200</v>
      </c>
      <c r="B1195" s="49" t="s">
        <v>47</v>
      </c>
      <c r="C1195" s="58">
        <v>29500</v>
      </c>
      <c r="D1195" s="58">
        <v>29500</v>
      </c>
      <c r="E1195" s="58">
        <f>5500+3000+2400+1000</f>
        <v>11900</v>
      </c>
      <c r="F1195" s="283">
        <f t="shared" si="331"/>
        <v>100</v>
      </c>
    </row>
    <row r="1196" spans="1:6" s="30" customFormat="1" ht="40.5" x14ac:dyDescent="0.2">
      <c r="A1196" s="48">
        <v>411300</v>
      </c>
      <c r="B1196" s="49" t="s">
        <v>48</v>
      </c>
      <c r="C1196" s="58">
        <v>6000</v>
      </c>
      <c r="D1196" s="58">
        <v>7600</v>
      </c>
      <c r="E1196" s="58">
        <v>1000</v>
      </c>
      <c r="F1196" s="283">
        <f t="shared" si="331"/>
        <v>126.66666666666666</v>
      </c>
    </row>
    <row r="1197" spans="1:6" s="30" customFormat="1" x14ac:dyDescent="0.2">
      <c r="A1197" s="48">
        <v>411400</v>
      </c>
      <c r="B1197" s="49" t="s">
        <v>49</v>
      </c>
      <c r="C1197" s="58">
        <v>15000</v>
      </c>
      <c r="D1197" s="58">
        <v>13200</v>
      </c>
      <c r="E1197" s="58">
        <v>8000</v>
      </c>
      <c r="F1197" s="283">
        <f t="shared" si="331"/>
        <v>88</v>
      </c>
    </row>
    <row r="1198" spans="1:6" s="30" customFormat="1" x14ac:dyDescent="0.2">
      <c r="A1198" s="46">
        <v>412000</v>
      </c>
      <c r="B1198" s="51" t="s">
        <v>50</v>
      </c>
      <c r="C1198" s="45">
        <f t="shared" ref="C1198:D1198" si="333">SUM(C1199:C1211)</f>
        <v>180100</v>
      </c>
      <c r="D1198" s="45">
        <f t="shared" si="333"/>
        <v>172300</v>
      </c>
      <c r="E1198" s="45">
        <f>SUM(E1199:E1211)</f>
        <v>54100</v>
      </c>
      <c r="F1198" s="282">
        <f t="shared" si="331"/>
        <v>95.66907273736814</v>
      </c>
    </row>
    <row r="1199" spans="1:6" s="30" customFormat="1" x14ac:dyDescent="0.2">
      <c r="A1199" s="56">
        <v>412100</v>
      </c>
      <c r="B1199" s="49" t="s">
        <v>51</v>
      </c>
      <c r="C1199" s="58">
        <v>800</v>
      </c>
      <c r="D1199" s="58">
        <v>800</v>
      </c>
      <c r="E1199" s="58">
        <v>0</v>
      </c>
      <c r="F1199" s="283">
        <f t="shared" si="331"/>
        <v>100</v>
      </c>
    </row>
    <row r="1200" spans="1:6" s="30" customFormat="1" x14ac:dyDescent="0.2">
      <c r="A1200" s="48">
        <v>412200</v>
      </c>
      <c r="B1200" s="49" t="s">
        <v>52</v>
      </c>
      <c r="C1200" s="58">
        <v>43000</v>
      </c>
      <c r="D1200" s="58">
        <v>43000</v>
      </c>
      <c r="E1200" s="58">
        <v>11100</v>
      </c>
      <c r="F1200" s="283">
        <f t="shared" si="331"/>
        <v>100</v>
      </c>
    </row>
    <row r="1201" spans="1:6" s="30" customFormat="1" x14ac:dyDescent="0.2">
      <c r="A1201" s="48">
        <v>412300</v>
      </c>
      <c r="B1201" s="49" t="s">
        <v>53</v>
      </c>
      <c r="C1201" s="58">
        <v>7500</v>
      </c>
      <c r="D1201" s="58">
        <v>7000</v>
      </c>
      <c r="E1201" s="58">
        <v>2900</v>
      </c>
      <c r="F1201" s="283">
        <f t="shared" si="331"/>
        <v>93.333333333333329</v>
      </c>
    </row>
    <row r="1202" spans="1:6" s="30" customFormat="1" x14ac:dyDescent="0.2">
      <c r="A1202" s="48">
        <v>412400</v>
      </c>
      <c r="B1202" s="49" t="s">
        <v>55</v>
      </c>
      <c r="C1202" s="58">
        <v>4500</v>
      </c>
      <c r="D1202" s="58">
        <v>4500</v>
      </c>
      <c r="E1202" s="58">
        <v>0</v>
      </c>
      <c r="F1202" s="283">
        <f t="shared" si="331"/>
        <v>100</v>
      </c>
    </row>
    <row r="1203" spans="1:6" s="30" customFormat="1" x14ac:dyDescent="0.2">
      <c r="A1203" s="48">
        <v>412500</v>
      </c>
      <c r="B1203" s="49" t="s">
        <v>57</v>
      </c>
      <c r="C1203" s="58">
        <v>6000</v>
      </c>
      <c r="D1203" s="58">
        <v>6000.0000000000009</v>
      </c>
      <c r="E1203" s="58">
        <v>3700</v>
      </c>
      <c r="F1203" s="283">
        <f t="shared" si="331"/>
        <v>100.00000000000003</v>
      </c>
    </row>
    <row r="1204" spans="1:6" s="30" customFormat="1" x14ac:dyDescent="0.2">
      <c r="A1204" s="48">
        <v>412600</v>
      </c>
      <c r="B1204" s="49" t="s">
        <v>58</v>
      </c>
      <c r="C1204" s="58">
        <v>15000</v>
      </c>
      <c r="D1204" s="58">
        <v>15000</v>
      </c>
      <c r="E1204" s="58">
        <f>3200+600+1800+2000+1500+1100</f>
        <v>10200</v>
      </c>
      <c r="F1204" s="283">
        <f t="shared" si="331"/>
        <v>100</v>
      </c>
    </row>
    <row r="1205" spans="1:6" s="30" customFormat="1" x14ac:dyDescent="0.2">
      <c r="A1205" s="48">
        <v>412700</v>
      </c>
      <c r="B1205" s="49" t="s">
        <v>60</v>
      </c>
      <c r="C1205" s="58">
        <v>48700</v>
      </c>
      <c r="D1205" s="58">
        <v>48700</v>
      </c>
      <c r="E1205" s="58">
        <v>10500</v>
      </c>
      <c r="F1205" s="283">
        <f t="shared" si="331"/>
        <v>100</v>
      </c>
    </row>
    <row r="1206" spans="1:6" s="30" customFormat="1" x14ac:dyDescent="0.2">
      <c r="A1206" s="48">
        <v>412900</v>
      </c>
      <c r="B1206" s="49" t="s">
        <v>74</v>
      </c>
      <c r="C1206" s="58">
        <v>900</v>
      </c>
      <c r="D1206" s="58">
        <v>900</v>
      </c>
      <c r="E1206" s="58">
        <v>0</v>
      </c>
      <c r="F1206" s="283">
        <f t="shared" si="331"/>
        <v>100</v>
      </c>
    </row>
    <row r="1207" spans="1:6" s="30" customFormat="1" x14ac:dyDescent="0.2">
      <c r="A1207" s="48">
        <v>412900</v>
      </c>
      <c r="B1207" s="49" t="s">
        <v>75</v>
      </c>
      <c r="C1207" s="58">
        <v>50000</v>
      </c>
      <c r="D1207" s="58">
        <v>42300</v>
      </c>
      <c r="E1207" s="58">
        <v>0</v>
      </c>
      <c r="F1207" s="283">
        <f t="shared" si="331"/>
        <v>84.6</v>
      </c>
    </row>
    <row r="1208" spans="1:6" s="30" customFormat="1" x14ac:dyDescent="0.2">
      <c r="A1208" s="48">
        <v>412900</v>
      </c>
      <c r="B1208" s="53" t="s">
        <v>76</v>
      </c>
      <c r="C1208" s="58">
        <v>1000</v>
      </c>
      <c r="D1208" s="58">
        <v>1000</v>
      </c>
      <c r="E1208" s="58">
        <v>0</v>
      </c>
      <c r="F1208" s="283">
        <f t="shared" si="331"/>
        <v>100</v>
      </c>
    </row>
    <row r="1209" spans="1:6" s="30" customFormat="1" x14ac:dyDescent="0.2">
      <c r="A1209" s="48">
        <v>412900</v>
      </c>
      <c r="B1209" s="53" t="s">
        <v>77</v>
      </c>
      <c r="C1209" s="58">
        <v>400</v>
      </c>
      <c r="D1209" s="58">
        <v>400</v>
      </c>
      <c r="E1209" s="58">
        <v>0</v>
      </c>
      <c r="F1209" s="283">
        <f t="shared" si="331"/>
        <v>100</v>
      </c>
    </row>
    <row r="1210" spans="1:6" s="30" customFormat="1" x14ac:dyDescent="0.2">
      <c r="A1210" s="48">
        <v>412900</v>
      </c>
      <c r="B1210" s="53" t="s">
        <v>78</v>
      </c>
      <c r="C1210" s="58">
        <v>2100</v>
      </c>
      <c r="D1210" s="58">
        <v>2700</v>
      </c>
      <c r="E1210" s="58">
        <v>0</v>
      </c>
      <c r="F1210" s="283">
        <f t="shared" si="331"/>
        <v>128.57142857142858</v>
      </c>
    </row>
    <row r="1211" spans="1:6" s="30" customFormat="1" x14ac:dyDescent="0.2">
      <c r="A1211" s="48">
        <v>412900</v>
      </c>
      <c r="B1211" s="53" t="s">
        <v>80</v>
      </c>
      <c r="C1211" s="58">
        <v>200</v>
      </c>
      <c r="D1211" s="58">
        <v>0</v>
      </c>
      <c r="E1211" s="58">
        <f>11700+2000+500+1000+500</f>
        <v>15700</v>
      </c>
      <c r="F1211" s="283">
        <f t="shared" si="331"/>
        <v>0</v>
      </c>
    </row>
    <row r="1212" spans="1:6" s="55" customFormat="1" x14ac:dyDescent="0.2">
      <c r="A1212" s="46">
        <v>510000</v>
      </c>
      <c r="B1212" s="51" t="s">
        <v>244</v>
      </c>
      <c r="C1212" s="45">
        <f>C1213+0</f>
        <v>7100</v>
      </c>
      <c r="D1212" s="45">
        <f>D1213+0</f>
        <v>7100</v>
      </c>
      <c r="E1212" s="45">
        <f>E1213+0</f>
        <v>5000</v>
      </c>
      <c r="F1212" s="282">
        <f t="shared" si="331"/>
        <v>100</v>
      </c>
    </row>
    <row r="1213" spans="1:6" s="55" customFormat="1" x14ac:dyDescent="0.2">
      <c r="A1213" s="46">
        <v>511000</v>
      </c>
      <c r="B1213" s="51" t="s">
        <v>245</v>
      </c>
      <c r="C1213" s="45">
        <f t="shared" ref="C1213:D1213" si="334">C1215+C1214</f>
        <v>7100</v>
      </c>
      <c r="D1213" s="45">
        <f t="shared" si="334"/>
        <v>7100</v>
      </c>
      <c r="E1213" s="45">
        <f t="shared" ref="E1213" si="335">E1215+E1214</f>
        <v>5000</v>
      </c>
      <c r="F1213" s="282">
        <f t="shared" si="331"/>
        <v>100</v>
      </c>
    </row>
    <row r="1214" spans="1:6" s="30" customFormat="1" x14ac:dyDescent="0.2">
      <c r="A1214" s="56">
        <v>511200</v>
      </c>
      <c r="B1214" s="49" t="s">
        <v>247</v>
      </c>
      <c r="C1214" s="58">
        <v>2100</v>
      </c>
      <c r="D1214" s="58">
        <v>2100</v>
      </c>
      <c r="E1214" s="58">
        <v>5000</v>
      </c>
      <c r="F1214" s="283">
        <f t="shared" si="331"/>
        <v>100</v>
      </c>
    </row>
    <row r="1215" spans="1:6" s="30" customFormat="1" x14ac:dyDescent="0.2">
      <c r="A1215" s="48">
        <v>511300</v>
      </c>
      <c r="B1215" s="49" t="s">
        <v>248</v>
      </c>
      <c r="C1215" s="58">
        <v>5000</v>
      </c>
      <c r="D1215" s="58">
        <v>5000</v>
      </c>
      <c r="E1215" s="58">
        <v>0</v>
      </c>
      <c r="F1215" s="283">
        <f t="shared" si="331"/>
        <v>100</v>
      </c>
    </row>
    <row r="1216" spans="1:6" s="55" customFormat="1" x14ac:dyDescent="0.2">
      <c r="A1216" s="46">
        <v>630000</v>
      </c>
      <c r="B1216" s="51" t="s">
        <v>275</v>
      </c>
      <c r="C1216" s="45">
        <f>C1217+0</f>
        <v>8400</v>
      </c>
      <c r="D1216" s="45">
        <f>D1217+0</f>
        <v>16000</v>
      </c>
      <c r="E1216" s="45">
        <f>E1217+0</f>
        <v>0</v>
      </c>
      <c r="F1216" s="282">
        <f t="shared" si="331"/>
        <v>190.47619047619045</v>
      </c>
    </row>
    <row r="1217" spans="1:6" s="55" customFormat="1" x14ac:dyDescent="0.2">
      <c r="A1217" s="46">
        <v>638000</v>
      </c>
      <c r="B1217" s="51" t="s">
        <v>282</v>
      </c>
      <c r="C1217" s="45">
        <f t="shared" ref="C1217:D1217" si="336">C1218</f>
        <v>8400</v>
      </c>
      <c r="D1217" s="45">
        <f t="shared" si="336"/>
        <v>16000</v>
      </c>
      <c r="E1217" s="45">
        <f t="shared" ref="E1217" si="337">E1218</f>
        <v>0</v>
      </c>
      <c r="F1217" s="282">
        <f t="shared" si="331"/>
        <v>190.47619047619045</v>
      </c>
    </row>
    <row r="1218" spans="1:6" s="30" customFormat="1" x14ac:dyDescent="0.2">
      <c r="A1218" s="48">
        <v>638100</v>
      </c>
      <c r="B1218" s="49" t="s">
        <v>283</v>
      </c>
      <c r="C1218" s="58">
        <v>8400</v>
      </c>
      <c r="D1218" s="58">
        <v>16000</v>
      </c>
      <c r="E1218" s="58">
        <v>0</v>
      </c>
      <c r="F1218" s="283">
        <f t="shared" si="331"/>
        <v>190.47619047619045</v>
      </c>
    </row>
    <row r="1219" spans="1:6" s="30" customFormat="1" x14ac:dyDescent="0.2">
      <c r="A1219" s="89"/>
      <c r="B1219" s="83" t="s">
        <v>292</v>
      </c>
      <c r="C1219" s="87">
        <f>C1192+C1216+C1212</f>
        <v>1321100</v>
      </c>
      <c r="D1219" s="87">
        <f>D1192+D1216+D1212</f>
        <v>1355700</v>
      </c>
      <c r="E1219" s="87">
        <f>E1192+E1216+E1212</f>
        <v>80000</v>
      </c>
      <c r="F1219" s="34">
        <f t="shared" si="331"/>
        <v>102.61902959654834</v>
      </c>
    </row>
    <row r="1220" spans="1:6" s="30" customFormat="1" x14ac:dyDescent="0.2">
      <c r="A1220" s="66"/>
      <c r="B1220" s="99"/>
      <c r="C1220" s="67"/>
      <c r="D1220" s="67"/>
      <c r="E1220" s="67"/>
      <c r="F1220" s="279"/>
    </row>
    <row r="1221" spans="1:6" s="30" customFormat="1" x14ac:dyDescent="0.2">
      <c r="A1221" s="43"/>
      <c r="B1221" s="44"/>
      <c r="C1221" s="50"/>
      <c r="D1221" s="50"/>
      <c r="E1221" s="50"/>
      <c r="F1221" s="284"/>
    </row>
    <row r="1222" spans="1:6" s="30" customFormat="1" x14ac:dyDescent="0.2">
      <c r="A1222" s="48" t="s">
        <v>352</v>
      </c>
      <c r="B1222" s="51"/>
      <c r="C1222" s="50"/>
      <c r="D1222" s="50"/>
      <c r="E1222" s="50"/>
      <c r="F1222" s="284"/>
    </row>
    <row r="1223" spans="1:6" s="30" customFormat="1" x14ac:dyDescent="0.2">
      <c r="A1223" s="48" t="s">
        <v>342</v>
      </c>
      <c r="B1223" s="51"/>
      <c r="C1223" s="50"/>
      <c r="D1223" s="50"/>
      <c r="E1223" s="50"/>
      <c r="F1223" s="284"/>
    </row>
    <row r="1224" spans="1:6" s="30" customFormat="1" x14ac:dyDescent="0.2">
      <c r="A1224" s="48" t="s">
        <v>335</v>
      </c>
      <c r="B1224" s="51"/>
      <c r="C1224" s="50"/>
      <c r="D1224" s="50"/>
      <c r="E1224" s="50"/>
      <c r="F1224" s="284"/>
    </row>
    <row r="1225" spans="1:6" s="30" customFormat="1" x14ac:dyDescent="0.2">
      <c r="A1225" s="48" t="s">
        <v>291</v>
      </c>
      <c r="B1225" s="51"/>
      <c r="C1225" s="50"/>
      <c r="D1225" s="50"/>
      <c r="E1225" s="50"/>
      <c r="F1225" s="284"/>
    </row>
    <row r="1226" spans="1:6" s="30" customFormat="1" x14ac:dyDescent="0.2">
      <c r="A1226" s="48"/>
      <c r="B1226" s="79"/>
      <c r="C1226" s="67"/>
      <c r="D1226" s="67"/>
      <c r="E1226" s="67"/>
      <c r="F1226" s="279"/>
    </row>
    <row r="1227" spans="1:6" s="30" customFormat="1" x14ac:dyDescent="0.2">
      <c r="A1227" s="46">
        <v>410000</v>
      </c>
      <c r="B1227" s="47" t="s">
        <v>44</v>
      </c>
      <c r="C1227" s="45">
        <f>C1228+C1233+C1245</f>
        <v>912100</v>
      </c>
      <c r="D1227" s="45">
        <f>D1228+D1233+D1245</f>
        <v>1245500</v>
      </c>
      <c r="E1227" s="45">
        <f>E1228+E1233+E1245</f>
        <v>0</v>
      </c>
      <c r="F1227" s="282">
        <f t="shared" ref="F1227:F1255" si="338">D1227/C1227*100</f>
        <v>136.5530095384278</v>
      </c>
    </row>
    <row r="1228" spans="1:6" s="30" customFormat="1" x14ac:dyDescent="0.2">
      <c r="A1228" s="46">
        <v>411000</v>
      </c>
      <c r="B1228" s="47" t="s">
        <v>45</v>
      </c>
      <c r="C1228" s="45">
        <f t="shared" ref="C1228:D1228" si="339">SUM(C1229:C1232)</f>
        <v>339200</v>
      </c>
      <c r="D1228" s="45">
        <f t="shared" si="339"/>
        <v>359200</v>
      </c>
      <c r="E1228" s="45">
        <f t="shared" ref="E1228" si="340">SUM(E1229:E1232)</f>
        <v>0</v>
      </c>
      <c r="F1228" s="282">
        <f t="shared" si="338"/>
        <v>105.89622641509433</v>
      </c>
    </row>
    <row r="1229" spans="1:6" s="30" customFormat="1" x14ac:dyDescent="0.2">
      <c r="A1229" s="48">
        <v>411100</v>
      </c>
      <c r="B1229" s="49" t="s">
        <v>46</v>
      </c>
      <c r="C1229" s="58">
        <v>300000</v>
      </c>
      <c r="D1229" s="58">
        <v>311000</v>
      </c>
      <c r="E1229" s="58">
        <v>0</v>
      </c>
      <c r="F1229" s="283">
        <f t="shared" si="338"/>
        <v>103.66666666666666</v>
      </c>
    </row>
    <row r="1230" spans="1:6" s="30" customFormat="1" x14ac:dyDescent="0.2">
      <c r="A1230" s="48">
        <v>411200</v>
      </c>
      <c r="B1230" s="49" t="s">
        <v>47</v>
      </c>
      <c r="C1230" s="58">
        <v>13900</v>
      </c>
      <c r="D1230" s="58">
        <v>14500</v>
      </c>
      <c r="E1230" s="58">
        <v>0</v>
      </c>
      <c r="F1230" s="283">
        <f t="shared" si="338"/>
        <v>104.31654676258992</v>
      </c>
    </row>
    <row r="1231" spans="1:6" s="30" customFormat="1" ht="40.5" x14ac:dyDescent="0.2">
      <c r="A1231" s="48">
        <v>411300</v>
      </c>
      <c r="B1231" s="49" t="s">
        <v>48</v>
      </c>
      <c r="C1231" s="58">
        <v>12000</v>
      </c>
      <c r="D1231" s="58">
        <v>19100</v>
      </c>
      <c r="E1231" s="58">
        <v>0</v>
      </c>
      <c r="F1231" s="283">
        <f t="shared" si="338"/>
        <v>159.16666666666666</v>
      </c>
    </row>
    <row r="1232" spans="1:6" s="30" customFormat="1" x14ac:dyDescent="0.2">
      <c r="A1232" s="48">
        <v>411400</v>
      </c>
      <c r="B1232" s="49" t="s">
        <v>49</v>
      </c>
      <c r="C1232" s="58">
        <v>13300</v>
      </c>
      <c r="D1232" s="58">
        <v>14600</v>
      </c>
      <c r="E1232" s="58">
        <v>0</v>
      </c>
      <c r="F1232" s="283">
        <f t="shared" si="338"/>
        <v>109.77443609022556</v>
      </c>
    </row>
    <row r="1233" spans="1:6" s="30" customFormat="1" x14ac:dyDescent="0.2">
      <c r="A1233" s="46">
        <v>412000</v>
      </c>
      <c r="B1233" s="51" t="s">
        <v>50</v>
      </c>
      <c r="C1233" s="45">
        <f>SUM(C1234:C1244)</f>
        <v>52900</v>
      </c>
      <c r="D1233" s="45">
        <f>SUM(D1234:D1244)</f>
        <v>60300</v>
      </c>
      <c r="E1233" s="45">
        <f>SUM(E1234:E1244)</f>
        <v>0</v>
      </c>
      <c r="F1233" s="282">
        <f t="shared" si="338"/>
        <v>113.98865784499054</v>
      </c>
    </row>
    <row r="1234" spans="1:6" s="30" customFormat="1" x14ac:dyDescent="0.2">
      <c r="A1234" s="48">
        <v>412200</v>
      </c>
      <c r="B1234" s="49" t="s">
        <v>52</v>
      </c>
      <c r="C1234" s="58">
        <v>8200</v>
      </c>
      <c r="D1234" s="58">
        <v>8200</v>
      </c>
      <c r="E1234" s="58">
        <v>0</v>
      </c>
      <c r="F1234" s="283">
        <f t="shared" si="338"/>
        <v>100</v>
      </c>
    </row>
    <row r="1235" spans="1:6" s="30" customFormat="1" x14ac:dyDescent="0.2">
      <c r="A1235" s="48">
        <v>412300</v>
      </c>
      <c r="B1235" s="49" t="s">
        <v>53</v>
      </c>
      <c r="C1235" s="58">
        <v>3599.9999999999995</v>
      </c>
      <c r="D1235" s="58">
        <v>3599.9999999999995</v>
      </c>
      <c r="E1235" s="58">
        <v>0</v>
      </c>
      <c r="F1235" s="283">
        <f t="shared" si="338"/>
        <v>100</v>
      </c>
    </row>
    <row r="1236" spans="1:6" s="30" customFormat="1" x14ac:dyDescent="0.2">
      <c r="A1236" s="48">
        <v>412500</v>
      </c>
      <c r="B1236" s="49" t="s">
        <v>57</v>
      </c>
      <c r="C1236" s="58">
        <v>4000</v>
      </c>
      <c r="D1236" s="58">
        <v>5000</v>
      </c>
      <c r="E1236" s="58">
        <v>0</v>
      </c>
      <c r="F1236" s="283">
        <f t="shared" si="338"/>
        <v>125</v>
      </c>
    </row>
    <row r="1237" spans="1:6" s="30" customFormat="1" x14ac:dyDescent="0.2">
      <c r="A1237" s="48">
        <v>412600</v>
      </c>
      <c r="B1237" s="49" t="s">
        <v>58</v>
      </c>
      <c r="C1237" s="58">
        <v>21000</v>
      </c>
      <c r="D1237" s="58">
        <v>21000</v>
      </c>
      <c r="E1237" s="58">
        <v>0</v>
      </c>
      <c r="F1237" s="283">
        <f t="shared" si="338"/>
        <v>100</v>
      </c>
    </row>
    <row r="1238" spans="1:6" s="30" customFormat="1" x14ac:dyDescent="0.2">
      <c r="A1238" s="48">
        <v>412700</v>
      </c>
      <c r="B1238" s="49" t="s">
        <v>60</v>
      </c>
      <c r="C1238" s="58">
        <v>5000</v>
      </c>
      <c r="D1238" s="58">
        <v>5000</v>
      </c>
      <c r="E1238" s="58">
        <v>0</v>
      </c>
      <c r="F1238" s="283">
        <f t="shared" si="338"/>
        <v>100</v>
      </c>
    </row>
    <row r="1239" spans="1:6" s="30" customFormat="1" x14ac:dyDescent="0.2">
      <c r="A1239" s="48">
        <v>412900</v>
      </c>
      <c r="B1239" s="53" t="s">
        <v>74</v>
      </c>
      <c r="C1239" s="58">
        <v>500</v>
      </c>
      <c r="D1239" s="58">
        <v>500</v>
      </c>
      <c r="E1239" s="58">
        <v>0</v>
      </c>
      <c r="F1239" s="283">
        <f t="shared" si="338"/>
        <v>100</v>
      </c>
    </row>
    <row r="1240" spans="1:6" s="30" customFormat="1" x14ac:dyDescent="0.2">
      <c r="A1240" s="48">
        <v>412900</v>
      </c>
      <c r="B1240" s="53" t="s">
        <v>75</v>
      </c>
      <c r="C1240" s="58">
        <v>0</v>
      </c>
      <c r="D1240" s="58">
        <v>5500</v>
      </c>
      <c r="E1240" s="58">
        <v>0</v>
      </c>
      <c r="F1240" s="283">
        <v>0</v>
      </c>
    </row>
    <row r="1241" spans="1:6" s="30" customFormat="1" x14ac:dyDescent="0.2">
      <c r="A1241" s="48">
        <v>412900</v>
      </c>
      <c r="B1241" s="53" t="s">
        <v>76</v>
      </c>
      <c r="C1241" s="58">
        <v>2600</v>
      </c>
      <c r="D1241" s="58">
        <v>2600</v>
      </c>
      <c r="E1241" s="58">
        <v>0</v>
      </c>
      <c r="F1241" s="283">
        <f t="shared" si="338"/>
        <v>100</v>
      </c>
    </row>
    <row r="1242" spans="1:6" s="30" customFormat="1" x14ac:dyDescent="0.2">
      <c r="A1242" s="48">
        <v>412900</v>
      </c>
      <c r="B1242" s="53" t="s">
        <v>77</v>
      </c>
      <c r="C1242" s="58">
        <v>4500</v>
      </c>
      <c r="D1242" s="58">
        <v>4500</v>
      </c>
      <c r="E1242" s="58">
        <v>0</v>
      </c>
      <c r="F1242" s="283">
        <f t="shared" si="338"/>
        <v>100</v>
      </c>
    </row>
    <row r="1243" spans="1:6" s="30" customFormat="1" x14ac:dyDescent="0.2">
      <c r="A1243" s="48">
        <v>412900</v>
      </c>
      <c r="B1243" s="53" t="s">
        <v>78</v>
      </c>
      <c r="C1243" s="58">
        <v>700</v>
      </c>
      <c r="D1243" s="58">
        <v>700</v>
      </c>
      <c r="E1243" s="58">
        <v>0</v>
      </c>
      <c r="F1243" s="283">
        <f t="shared" si="338"/>
        <v>100</v>
      </c>
    </row>
    <row r="1244" spans="1:6" s="30" customFormat="1" x14ac:dyDescent="0.2">
      <c r="A1244" s="48">
        <v>412900</v>
      </c>
      <c r="B1244" s="49" t="s">
        <v>80</v>
      </c>
      <c r="C1244" s="58">
        <v>2800</v>
      </c>
      <c r="D1244" s="58">
        <v>3700</v>
      </c>
      <c r="E1244" s="58">
        <v>0</v>
      </c>
      <c r="F1244" s="283">
        <f t="shared" si="338"/>
        <v>132.14285714285714</v>
      </c>
    </row>
    <row r="1245" spans="1:6" s="86" customFormat="1" x14ac:dyDescent="0.2">
      <c r="A1245" s="46">
        <v>415000</v>
      </c>
      <c r="B1245" s="51" t="s">
        <v>119</v>
      </c>
      <c r="C1245" s="45">
        <f>SUM(C1246:C1246)</f>
        <v>520000</v>
      </c>
      <c r="D1245" s="45">
        <f>SUM(D1246:D1246)</f>
        <v>826000</v>
      </c>
      <c r="E1245" s="45">
        <f>SUM(E1246:E1246)</f>
        <v>0</v>
      </c>
      <c r="F1245" s="282">
        <f t="shared" si="338"/>
        <v>158.84615384615384</v>
      </c>
    </row>
    <row r="1246" spans="1:6" s="30" customFormat="1" x14ac:dyDescent="0.2">
      <c r="A1246" s="56">
        <v>415200</v>
      </c>
      <c r="B1246" s="49" t="s">
        <v>833</v>
      </c>
      <c r="C1246" s="58">
        <v>520000</v>
      </c>
      <c r="D1246" s="58">
        <v>826000</v>
      </c>
      <c r="E1246" s="58">
        <v>0</v>
      </c>
      <c r="F1246" s="283">
        <f t="shared" si="338"/>
        <v>158.84615384615384</v>
      </c>
    </row>
    <row r="1247" spans="1:6" s="86" customFormat="1" x14ac:dyDescent="0.2">
      <c r="A1247" s="46">
        <v>480000</v>
      </c>
      <c r="B1247" s="51" t="s">
        <v>202</v>
      </c>
      <c r="C1247" s="45">
        <f>C1248+0</f>
        <v>1450000</v>
      </c>
      <c r="D1247" s="45">
        <f>D1248+0</f>
        <v>1600000</v>
      </c>
      <c r="E1247" s="45">
        <f>E1248+0</f>
        <v>0</v>
      </c>
      <c r="F1247" s="282">
        <f t="shared" si="338"/>
        <v>110.34482758620689</v>
      </c>
    </row>
    <row r="1248" spans="1:6" s="86" customFormat="1" x14ac:dyDescent="0.2">
      <c r="A1248" s="46">
        <v>488000</v>
      </c>
      <c r="B1248" s="51" t="s">
        <v>31</v>
      </c>
      <c r="C1248" s="45">
        <f t="shared" ref="C1248:D1248" si="341">C1249</f>
        <v>1450000</v>
      </c>
      <c r="D1248" s="45">
        <f t="shared" si="341"/>
        <v>1600000</v>
      </c>
      <c r="E1248" s="45">
        <f t="shared" ref="E1248" si="342">E1249</f>
        <v>0</v>
      </c>
      <c r="F1248" s="282">
        <f t="shared" si="338"/>
        <v>110.34482758620689</v>
      </c>
    </row>
    <row r="1249" spans="1:6" s="30" customFormat="1" x14ac:dyDescent="0.2">
      <c r="A1249" s="48">
        <v>488100</v>
      </c>
      <c r="B1249" s="49" t="s">
        <v>229</v>
      </c>
      <c r="C1249" s="58">
        <v>1450000</v>
      </c>
      <c r="D1249" s="58">
        <v>1600000</v>
      </c>
      <c r="E1249" s="58">
        <v>0</v>
      </c>
      <c r="F1249" s="283">
        <f t="shared" si="338"/>
        <v>110.34482758620689</v>
      </c>
    </row>
    <row r="1250" spans="1:6" s="55" customFormat="1" x14ac:dyDescent="0.2">
      <c r="A1250" s="46">
        <v>510000</v>
      </c>
      <c r="B1250" s="51" t="s">
        <v>244</v>
      </c>
      <c r="C1250" s="45">
        <f>C1251+0+C1253</f>
        <v>4000</v>
      </c>
      <c r="D1250" s="45">
        <f>D1251+0+D1253</f>
        <v>4000</v>
      </c>
      <c r="E1250" s="45">
        <f>E1251+0+E1253</f>
        <v>0</v>
      </c>
      <c r="F1250" s="282">
        <f t="shared" si="338"/>
        <v>100</v>
      </c>
    </row>
    <row r="1251" spans="1:6" s="55" customFormat="1" x14ac:dyDescent="0.2">
      <c r="A1251" s="46">
        <v>511000</v>
      </c>
      <c r="B1251" s="51" t="s">
        <v>245</v>
      </c>
      <c r="C1251" s="45">
        <f>C1252+0</f>
        <v>2500</v>
      </c>
      <c r="D1251" s="45">
        <f>D1252+0</f>
        <v>2500</v>
      </c>
      <c r="E1251" s="45">
        <f>E1252+0</f>
        <v>0</v>
      </c>
      <c r="F1251" s="282">
        <f t="shared" si="338"/>
        <v>100</v>
      </c>
    </row>
    <row r="1252" spans="1:6" s="30" customFormat="1" x14ac:dyDescent="0.2">
      <c r="A1252" s="48">
        <v>511300</v>
      </c>
      <c r="B1252" s="49" t="s">
        <v>248</v>
      </c>
      <c r="C1252" s="58">
        <v>2500</v>
      </c>
      <c r="D1252" s="58">
        <v>2500</v>
      </c>
      <c r="E1252" s="58">
        <v>0</v>
      </c>
      <c r="F1252" s="283">
        <f t="shared" si="338"/>
        <v>100</v>
      </c>
    </row>
    <row r="1253" spans="1:6" s="55" customFormat="1" x14ac:dyDescent="0.2">
      <c r="A1253" s="46">
        <v>516000</v>
      </c>
      <c r="B1253" s="51" t="s">
        <v>256</v>
      </c>
      <c r="C1253" s="45">
        <f t="shared" ref="C1253:D1253" si="343">C1254</f>
        <v>1500</v>
      </c>
      <c r="D1253" s="45">
        <f t="shared" si="343"/>
        <v>1500</v>
      </c>
      <c r="E1253" s="45">
        <f t="shared" ref="E1253" si="344">E1254</f>
        <v>0</v>
      </c>
      <c r="F1253" s="282">
        <f t="shared" si="338"/>
        <v>100</v>
      </c>
    </row>
    <row r="1254" spans="1:6" s="30" customFormat="1" x14ac:dyDescent="0.2">
      <c r="A1254" s="48">
        <v>516100</v>
      </c>
      <c r="B1254" s="49" t="s">
        <v>256</v>
      </c>
      <c r="C1254" s="58">
        <v>1500</v>
      </c>
      <c r="D1254" s="58">
        <v>1500</v>
      </c>
      <c r="E1254" s="58">
        <v>0</v>
      </c>
      <c r="F1254" s="283">
        <f t="shared" si="338"/>
        <v>100</v>
      </c>
    </row>
    <row r="1255" spans="1:6" s="30" customFormat="1" x14ac:dyDescent="0.2">
      <c r="A1255" s="89"/>
      <c r="B1255" s="83" t="s">
        <v>292</v>
      </c>
      <c r="C1255" s="87">
        <f>C1227+C1247+C1250+0</f>
        <v>2366100</v>
      </c>
      <c r="D1255" s="87">
        <f>D1227+D1247+D1250+0</f>
        <v>2849500</v>
      </c>
      <c r="E1255" s="87">
        <f>E1227+E1247+E1250+0</f>
        <v>0</v>
      </c>
      <c r="F1255" s="34">
        <f t="shared" si="338"/>
        <v>120.43024386120619</v>
      </c>
    </row>
    <row r="1256" spans="1:6" s="30" customFormat="1" x14ac:dyDescent="0.2">
      <c r="A1256" s="40"/>
      <c r="B1256" s="49"/>
      <c r="C1256" s="50"/>
      <c r="D1256" s="50"/>
      <c r="E1256" s="50"/>
      <c r="F1256" s="284"/>
    </row>
    <row r="1257" spans="1:6" s="30" customFormat="1" x14ac:dyDescent="0.2">
      <c r="A1257" s="43"/>
      <c r="B1257" s="44"/>
      <c r="C1257" s="50"/>
      <c r="D1257" s="50"/>
      <c r="E1257" s="50"/>
      <c r="F1257" s="284"/>
    </row>
    <row r="1258" spans="1:6" s="30" customFormat="1" x14ac:dyDescent="0.2">
      <c r="A1258" s="48" t="s">
        <v>734</v>
      </c>
      <c r="B1258" s="51"/>
      <c r="C1258" s="50"/>
      <c r="D1258" s="50"/>
      <c r="E1258" s="50"/>
      <c r="F1258" s="284"/>
    </row>
    <row r="1259" spans="1:6" s="30" customFormat="1" x14ac:dyDescent="0.2">
      <c r="A1259" s="48" t="s">
        <v>342</v>
      </c>
      <c r="B1259" s="51"/>
      <c r="C1259" s="50"/>
      <c r="D1259" s="50"/>
      <c r="E1259" s="50"/>
      <c r="F1259" s="284"/>
    </row>
    <row r="1260" spans="1:6" s="30" customFormat="1" x14ac:dyDescent="0.2">
      <c r="A1260" s="48" t="s">
        <v>357</v>
      </c>
      <c r="B1260" s="51"/>
      <c r="C1260" s="50"/>
      <c r="D1260" s="50"/>
      <c r="E1260" s="50"/>
      <c r="F1260" s="284"/>
    </row>
    <row r="1261" spans="1:6" s="30" customFormat="1" x14ac:dyDescent="0.2">
      <c r="A1261" s="48" t="s">
        <v>733</v>
      </c>
      <c r="B1261" s="51"/>
      <c r="C1261" s="50"/>
      <c r="D1261" s="50"/>
      <c r="E1261" s="50"/>
      <c r="F1261" s="284"/>
    </row>
    <row r="1262" spans="1:6" s="30" customFormat="1" x14ac:dyDescent="0.2">
      <c r="A1262" s="48"/>
      <c r="B1262" s="79"/>
      <c r="C1262" s="67"/>
      <c r="D1262" s="67"/>
      <c r="E1262" s="67"/>
      <c r="F1262" s="279"/>
    </row>
    <row r="1263" spans="1:6" s="30" customFormat="1" x14ac:dyDescent="0.2">
      <c r="A1263" s="46">
        <v>410000</v>
      </c>
      <c r="B1263" s="47" t="s">
        <v>44</v>
      </c>
      <c r="C1263" s="45">
        <f>C1264+C1269+C1279</f>
        <v>2342000</v>
      </c>
      <c r="D1263" s="45">
        <f>D1264+D1269+D1279</f>
        <v>2540000</v>
      </c>
      <c r="E1263" s="45">
        <f>E1264+E1269+E1279</f>
        <v>1022700</v>
      </c>
      <c r="F1263" s="282">
        <f t="shared" ref="F1263:F1293" si="345">D1263/C1263*100</f>
        <v>108.45431255337319</v>
      </c>
    </row>
    <row r="1264" spans="1:6" s="30" customFormat="1" x14ac:dyDescent="0.2">
      <c r="A1264" s="46">
        <v>411000</v>
      </c>
      <c r="B1264" s="47" t="s">
        <v>45</v>
      </c>
      <c r="C1264" s="45">
        <f t="shared" ref="C1264:D1264" si="346">SUM(C1265:C1268)</f>
        <v>2338000</v>
      </c>
      <c r="D1264" s="45">
        <f t="shared" si="346"/>
        <v>2535000</v>
      </c>
      <c r="E1264" s="45">
        <f>SUM(E1265:E1268)</f>
        <v>231800</v>
      </c>
      <c r="F1264" s="282">
        <f t="shared" si="345"/>
        <v>108.42600513259195</v>
      </c>
    </row>
    <row r="1265" spans="1:6" s="30" customFormat="1" x14ac:dyDescent="0.2">
      <c r="A1265" s="48">
        <v>411100</v>
      </c>
      <c r="B1265" s="49" t="s">
        <v>46</v>
      </c>
      <c r="C1265" s="58">
        <v>2163000</v>
      </c>
      <c r="D1265" s="58">
        <v>2350000</v>
      </c>
      <c r="E1265" s="58">
        <v>181200</v>
      </c>
      <c r="F1265" s="283">
        <f t="shared" si="345"/>
        <v>108.64539990753583</v>
      </c>
    </row>
    <row r="1266" spans="1:6" s="30" customFormat="1" x14ac:dyDescent="0.2">
      <c r="A1266" s="48">
        <v>411200</v>
      </c>
      <c r="B1266" s="49" t="s">
        <v>47</v>
      </c>
      <c r="C1266" s="58">
        <v>78000</v>
      </c>
      <c r="D1266" s="58">
        <v>80000</v>
      </c>
      <c r="E1266" s="58">
        <v>39000</v>
      </c>
      <c r="F1266" s="283">
        <f t="shared" si="345"/>
        <v>102.56410256410255</v>
      </c>
    </row>
    <row r="1267" spans="1:6" s="30" customFormat="1" ht="40.5" x14ac:dyDescent="0.2">
      <c r="A1267" s="48">
        <v>411300</v>
      </c>
      <c r="B1267" s="49" t="s">
        <v>48</v>
      </c>
      <c r="C1267" s="58">
        <v>62000</v>
      </c>
      <c r="D1267" s="58">
        <v>70000</v>
      </c>
      <c r="E1267" s="58">
        <v>5000</v>
      </c>
      <c r="F1267" s="283">
        <f t="shared" si="345"/>
        <v>112.90322580645163</v>
      </c>
    </row>
    <row r="1268" spans="1:6" s="30" customFormat="1" x14ac:dyDescent="0.2">
      <c r="A1268" s="48">
        <v>411400</v>
      </c>
      <c r="B1268" s="49" t="s">
        <v>49</v>
      </c>
      <c r="C1268" s="58">
        <v>35000</v>
      </c>
      <c r="D1268" s="58">
        <v>35000</v>
      </c>
      <c r="E1268" s="58">
        <v>6600</v>
      </c>
      <c r="F1268" s="283">
        <f t="shared" si="345"/>
        <v>100</v>
      </c>
    </row>
    <row r="1269" spans="1:6" s="30" customFormat="1" x14ac:dyDescent="0.2">
      <c r="A1269" s="46">
        <v>412000</v>
      </c>
      <c r="B1269" s="51" t="s">
        <v>50</v>
      </c>
      <c r="C1269" s="45">
        <f>SUM(C1270:C1278)</f>
        <v>4000</v>
      </c>
      <c r="D1269" s="45">
        <f>SUM(D1270:D1278)</f>
        <v>5000</v>
      </c>
      <c r="E1269" s="45">
        <f>SUM(E1270:E1278)</f>
        <v>740900</v>
      </c>
      <c r="F1269" s="282">
        <f t="shared" si="345"/>
        <v>125</v>
      </c>
    </row>
    <row r="1270" spans="1:6" s="30" customFormat="1" x14ac:dyDescent="0.2">
      <c r="A1270" s="56">
        <v>412200</v>
      </c>
      <c r="B1270" s="49" t="s">
        <v>52</v>
      </c>
      <c r="C1270" s="58">
        <v>0</v>
      </c>
      <c r="D1270" s="58">
        <v>0</v>
      </c>
      <c r="E1270" s="58">
        <v>430000</v>
      </c>
      <c r="F1270" s="283">
        <v>0</v>
      </c>
    </row>
    <row r="1271" spans="1:6" s="30" customFormat="1" x14ac:dyDescent="0.2">
      <c r="A1271" s="56">
        <v>412300</v>
      </c>
      <c r="B1271" s="49" t="s">
        <v>53</v>
      </c>
      <c r="C1271" s="58">
        <v>0</v>
      </c>
      <c r="D1271" s="58">
        <v>0</v>
      </c>
      <c r="E1271" s="58">
        <v>51000</v>
      </c>
      <c r="F1271" s="283">
        <v>0</v>
      </c>
    </row>
    <row r="1272" spans="1:6" s="30" customFormat="1" x14ac:dyDescent="0.2">
      <c r="A1272" s="56">
        <v>412400</v>
      </c>
      <c r="B1272" s="49" t="s">
        <v>55</v>
      </c>
      <c r="C1272" s="58">
        <v>0</v>
      </c>
      <c r="D1272" s="58">
        <v>0</v>
      </c>
      <c r="E1272" s="58">
        <v>3000</v>
      </c>
      <c r="F1272" s="283">
        <v>0</v>
      </c>
    </row>
    <row r="1273" spans="1:6" s="30" customFormat="1" x14ac:dyDescent="0.2">
      <c r="A1273" s="56">
        <v>412500</v>
      </c>
      <c r="B1273" s="49" t="s">
        <v>57</v>
      </c>
      <c r="C1273" s="58">
        <v>0</v>
      </c>
      <c r="D1273" s="58">
        <v>0</v>
      </c>
      <c r="E1273" s="58">
        <v>104000</v>
      </c>
      <c r="F1273" s="283">
        <v>0</v>
      </c>
    </row>
    <row r="1274" spans="1:6" s="30" customFormat="1" x14ac:dyDescent="0.2">
      <c r="A1274" s="56">
        <v>412600</v>
      </c>
      <c r="B1274" s="49" t="s">
        <v>58</v>
      </c>
      <c r="C1274" s="58">
        <v>0</v>
      </c>
      <c r="D1274" s="58">
        <v>0</v>
      </c>
      <c r="E1274" s="58">
        <v>22200</v>
      </c>
      <c r="F1274" s="283">
        <v>0</v>
      </c>
    </row>
    <row r="1275" spans="1:6" s="30" customFormat="1" x14ac:dyDescent="0.2">
      <c r="A1275" s="56">
        <v>412700</v>
      </c>
      <c r="B1275" s="49" t="s">
        <v>60</v>
      </c>
      <c r="C1275" s="58">
        <v>0</v>
      </c>
      <c r="D1275" s="58">
        <v>0</v>
      </c>
      <c r="E1275" s="58">
        <v>67000</v>
      </c>
      <c r="F1275" s="283">
        <v>0</v>
      </c>
    </row>
    <row r="1276" spans="1:6" s="30" customFormat="1" x14ac:dyDescent="0.2">
      <c r="A1276" s="56">
        <v>412800</v>
      </c>
      <c r="B1276" s="49" t="s">
        <v>73</v>
      </c>
      <c r="C1276" s="58">
        <v>0</v>
      </c>
      <c r="D1276" s="58">
        <v>0</v>
      </c>
      <c r="E1276" s="58">
        <v>3000</v>
      </c>
      <c r="F1276" s="283">
        <v>0</v>
      </c>
    </row>
    <row r="1277" spans="1:6" s="30" customFormat="1" x14ac:dyDescent="0.2">
      <c r="A1277" s="48">
        <v>412900</v>
      </c>
      <c r="B1277" s="49" t="s">
        <v>78</v>
      </c>
      <c r="C1277" s="58">
        <v>4000</v>
      </c>
      <c r="D1277" s="58">
        <v>5000</v>
      </c>
      <c r="E1277" s="58">
        <v>0</v>
      </c>
      <c r="F1277" s="283">
        <f t="shared" si="345"/>
        <v>125</v>
      </c>
    </row>
    <row r="1278" spans="1:6" s="30" customFormat="1" x14ac:dyDescent="0.2">
      <c r="A1278" s="48">
        <v>412900</v>
      </c>
      <c r="B1278" s="49" t="s">
        <v>80</v>
      </c>
      <c r="C1278" s="58">
        <v>0</v>
      </c>
      <c r="D1278" s="58">
        <v>0</v>
      </c>
      <c r="E1278" s="58">
        <v>60700</v>
      </c>
      <c r="F1278" s="283">
        <v>0</v>
      </c>
    </row>
    <row r="1279" spans="1:6" s="55" customFormat="1" x14ac:dyDescent="0.2">
      <c r="A1279" s="46">
        <v>413000</v>
      </c>
      <c r="B1279" s="51" t="s">
        <v>96</v>
      </c>
      <c r="C1279" s="45">
        <f t="shared" ref="C1279:D1279" si="347">C1280</f>
        <v>0</v>
      </c>
      <c r="D1279" s="45">
        <f t="shared" si="347"/>
        <v>0</v>
      </c>
      <c r="E1279" s="45">
        <f t="shared" ref="E1279" si="348">E1280</f>
        <v>50000</v>
      </c>
      <c r="F1279" s="282">
        <v>0</v>
      </c>
    </row>
    <row r="1280" spans="1:6" s="30" customFormat="1" x14ac:dyDescent="0.2">
      <c r="A1280" s="48">
        <v>413900</v>
      </c>
      <c r="B1280" s="49" t="s">
        <v>106</v>
      </c>
      <c r="C1280" s="58">
        <v>0</v>
      </c>
      <c r="D1280" s="58">
        <v>0</v>
      </c>
      <c r="E1280" s="58">
        <v>50000</v>
      </c>
      <c r="F1280" s="283">
        <v>0</v>
      </c>
    </row>
    <row r="1281" spans="1:6" s="55" customFormat="1" x14ac:dyDescent="0.2">
      <c r="A1281" s="46">
        <v>510000</v>
      </c>
      <c r="B1281" s="51" t="s">
        <v>244</v>
      </c>
      <c r="C1281" s="45">
        <f>C1282+C1286</f>
        <v>600000</v>
      </c>
      <c r="D1281" s="45">
        <f>D1282+D1286</f>
        <v>600000</v>
      </c>
      <c r="E1281" s="45">
        <f>E1282+E1286</f>
        <v>401000</v>
      </c>
      <c r="F1281" s="282">
        <f t="shared" si="345"/>
        <v>100</v>
      </c>
    </row>
    <row r="1282" spans="1:6" s="55" customFormat="1" x14ac:dyDescent="0.2">
      <c r="A1282" s="46">
        <v>511000</v>
      </c>
      <c r="B1282" s="51" t="s">
        <v>245</v>
      </c>
      <c r="C1282" s="45">
        <f>SUM(C1283:C1285)</f>
        <v>0</v>
      </c>
      <c r="D1282" s="45">
        <f>SUM(D1283:D1285)</f>
        <v>0</v>
      </c>
      <c r="E1282" s="45">
        <f>SUM(E1283:E1285)</f>
        <v>83000</v>
      </c>
      <c r="F1282" s="282">
        <v>0</v>
      </c>
    </row>
    <row r="1283" spans="1:6" s="30" customFormat="1" x14ac:dyDescent="0.2">
      <c r="A1283" s="56">
        <v>511100</v>
      </c>
      <c r="B1283" s="49" t="s">
        <v>246</v>
      </c>
      <c r="C1283" s="58">
        <v>0</v>
      </c>
      <c r="D1283" s="58">
        <v>0</v>
      </c>
      <c r="E1283" s="58">
        <v>5000</v>
      </c>
      <c r="F1283" s="283">
        <v>0</v>
      </c>
    </row>
    <row r="1284" spans="1:6" s="30" customFormat="1" x14ac:dyDescent="0.2">
      <c r="A1284" s="48">
        <v>511200</v>
      </c>
      <c r="B1284" s="49" t="s">
        <v>247</v>
      </c>
      <c r="C1284" s="58">
        <v>0</v>
      </c>
      <c r="D1284" s="58">
        <v>0</v>
      </c>
      <c r="E1284" s="58">
        <v>23000</v>
      </c>
      <c r="F1284" s="283">
        <v>0</v>
      </c>
    </row>
    <row r="1285" spans="1:6" s="30" customFormat="1" x14ac:dyDescent="0.2">
      <c r="A1285" s="48">
        <v>511300</v>
      </c>
      <c r="B1285" s="49" t="s">
        <v>248</v>
      </c>
      <c r="C1285" s="58">
        <v>0</v>
      </c>
      <c r="D1285" s="58">
        <v>0</v>
      </c>
      <c r="E1285" s="58">
        <v>55000</v>
      </c>
      <c r="F1285" s="283">
        <v>0</v>
      </c>
    </row>
    <row r="1286" spans="1:6" s="55" customFormat="1" x14ac:dyDescent="0.2">
      <c r="A1286" s="46">
        <v>516000</v>
      </c>
      <c r="B1286" s="51" t="s">
        <v>256</v>
      </c>
      <c r="C1286" s="45">
        <f t="shared" ref="C1286:D1286" si="349">C1287</f>
        <v>600000</v>
      </c>
      <c r="D1286" s="45">
        <f t="shared" si="349"/>
        <v>600000</v>
      </c>
      <c r="E1286" s="45">
        <f t="shared" ref="E1286" si="350">E1287</f>
        <v>318000</v>
      </c>
      <c r="F1286" s="282">
        <f t="shared" si="345"/>
        <v>100</v>
      </c>
    </row>
    <row r="1287" spans="1:6" s="30" customFormat="1" x14ac:dyDescent="0.2">
      <c r="A1287" s="48">
        <v>516100</v>
      </c>
      <c r="B1287" s="49" t="s">
        <v>256</v>
      </c>
      <c r="C1287" s="58">
        <v>600000</v>
      </c>
      <c r="D1287" s="58">
        <v>600000</v>
      </c>
      <c r="E1287" s="58">
        <v>318000</v>
      </c>
      <c r="F1287" s="283">
        <f t="shared" si="345"/>
        <v>100</v>
      </c>
    </row>
    <row r="1288" spans="1:6" s="55" customFormat="1" x14ac:dyDescent="0.2">
      <c r="A1288" s="46">
        <v>630000</v>
      </c>
      <c r="B1288" s="51" t="s">
        <v>275</v>
      </c>
      <c r="C1288" s="45">
        <f t="shared" ref="C1288:D1288" si="351">C1291+C1289</f>
        <v>45000</v>
      </c>
      <c r="D1288" s="45">
        <f t="shared" si="351"/>
        <v>82000</v>
      </c>
      <c r="E1288" s="45">
        <f t="shared" ref="E1288" si="352">E1291+E1289</f>
        <v>192000</v>
      </c>
      <c r="F1288" s="282">
        <f t="shared" si="345"/>
        <v>182.22222222222223</v>
      </c>
    </row>
    <row r="1289" spans="1:6" s="55" customFormat="1" x14ac:dyDescent="0.2">
      <c r="A1289" s="46">
        <v>631000</v>
      </c>
      <c r="B1289" s="51" t="s">
        <v>276</v>
      </c>
      <c r="C1289" s="45">
        <f t="shared" ref="C1289:D1289" si="353">C1290</f>
        <v>0</v>
      </c>
      <c r="D1289" s="45">
        <f t="shared" si="353"/>
        <v>0</v>
      </c>
      <c r="E1289" s="45">
        <f t="shared" ref="E1289" si="354">E1290</f>
        <v>160000</v>
      </c>
      <c r="F1289" s="282">
        <v>0</v>
      </c>
    </row>
    <row r="1290" spans="1:6" s="30" customFormat="1" x14ac:dyDescent="0.2">
      <c r="A1290" s="48">
        <v>631900</v>
      </c>
      <c r="B1290" s="49" t="s">
        <v>279</v>
      </c>
      <c r="C1290" s="58">
        <v>0</v>
      </c>
      <c r="D1290" s="58">
        <v>0</v>
      </c>
      <c r="E1290" s="58">
        <v>160000</v>
      </c>
      <c r="F1290" s="283">
        <v>0</v>
      </c>
    </row>
    <row r="1291" spans="1:6" s="55" customFormat="1" x14ac:dyDescent="0.2">
      <c r="A1291" s="46">
        <v>638000</v>
      </c>
      <c r="B1291" s="51" t="s">
        <v>282</v>
      </c>
      <c r="C1291" s="45">
        <f t="shared" ref="C1291:D1291" si="355">C1292</f>
        <v>45000</v>
      </c>
      <c r="D1291" s="45">
        <f t="shared" si="355"/>
        <v>82000</v>
      </c>
      <c r="E1291" s="45">
        <f t="shared" ref="E1291" si="356">E1292</f>
        <v>32000</v>
      </c>
      <c r="F1291" s="282">
        <f t="shared" si="345"/>
        <v>182.22222222222223</v>
      </c>
    </row>
    <row r="1292" spans="1:6" s="30" customFormat="1" x14ac:dyDescent="0.2">
      <c r="A1292" s="48">
        <v>638100</v>
      </c>
      <c r="B1292" s="49" t="s">
        <v>283</v>
      </c>
      <c r="C1292" s="58">
        <v>45000</v>
      </c>
      <c r="D1292" s="58">
        <v>82000</v>
      </c>
      <c r="E1292" s="58">
        <v>32000</v>
      </c>
      <c r="F1292" s="283">
        <f t="shared" si="345"/>
        <v>182.22222222222223</v>
      </c>
    </row>
    <row r="1293" spans="1:6" s="30" customFormat="1" x14ac:dyDescent="0.2">
      <c r="A1293" s="37"/>
      <c r="B1293" s="83" t="s">
        <v>292</v>
      </c>
      <c r="C1293" s="87">
        <f>C1263+0+C1281+C1288</f>
        <v>2987000</v>
      </c>
      <c r="D1293" s="87">
        <f>D1263+0+D1281+D1288</f>
        <v>3222000</v>
      </c>
      <c r="E1293" s="87">
        <f>E1263+0+E1281+E1288</f>
        <v>1615700</v>
      </c>
      <c r="F1293" s="34">
        <f t="shared" si="345"/>
        <v>107.86742551054569</v>
      </c>
    </row>
    <row r="1294" spans="1:6" s="30" customFormat="1" x14ac:dyDescent="0.2">
      <c r="A1294" s="40"/>
      <c r="B1294" s="44"/>
      <c r="C1294" s="50"/>
      <c r="D1294" s="50"/>
      <c r="E1294" s="50"/>
      <c r="F1294" s="284"/>
    </row>
    <row r="1295" spans="1:6" s="30" customFormat="1" x14ac:dyDescent="0.2">
      <c r="A1295" s="43"/>
      <c r="B1295" s="44"/>
      <c r="C1295" s="50"/>
      <c r="D1295" s="50"/>
      <c r="E1295" s="50"/>
      <c r="F1295" s="284"/>
    </row>
    <row r="1296" spans="1:6" s="30" customFormat="1" x14ac:dyDescent="0.2">
      <c r="A1296" s="48" t="s">
        <v>358</v>
      </c>
      <c r="B1296" s="51"/>
      <c r="C1296" s="50"/>
      <c r="D1296" s="50"/>
      <c r="E1296" s="50"/>
      <c r="F1296" s="284"/>
    </row>
    <row r="1297" spans="1:6" s="30" customFormat="1" x14ac:dyDescent="0.2">
      <c r="A1297" s="48" t="s">
        <v>342</v>
      </c>
      <c r="B1297" s="51"/>
      <c r="C1297" s="50"/>
      <c r="D1297" s="50"/>
      <c r="E1297" s="50"/>
      <c r="F1297" s="284"/>
    </row>
    <row r="1298" spans="1:6" s="30" customFormat="1" x14ac:dyDescent="0.2">
      <c r="A1298" s="48" t="s">
        <v>359</v>
      </c>
      <c r="B1298" s="51"/>
      <c r="C1298" s="50"/>
      <c r="D1298" s="50"/>
      <c r="E1298" s="50"/>
      <c r="F1298" s="284"/>
    </row>
    <row r="1299" spans="1:6" s="30" customFormat="1" x14ac:dyDescent="0.2">
      <c r="A1299" s="48" t="s">
        <v>360</v>
      </c>
      <c r="B1299" s="51"/>
      <c r="C1299" s="50"/>
      <c r="D1299" s="50"/>
      <c r="E1299" s="50"/>
      <c r="F1299" s="284"/>
    </row>
    <row r="1300" spans="1:6" s="30" customFormat="1" x14ac:dyDescent="0.2">
      <c r="A1300" s="48"/>
      <c r="B1300" s="79"/>
      <c r="C1300" s="67"/>
      <c r="D1300" s="67"/>
      <c r="E1300" s="67"/>
      <c r="F1300" s="279"/>
    </row>
    <row r="1301" spans="1:6" s="30" customFormat="1" x14ac:dyDescent="0.2">
      <c r="A1301" s="46">
        <v>410000</v>
      </c>
      <c r="B1301" s="47" t="s">
        <v>44</v>
      </c>
      <c r="C1301" s="45">
        <f t="shared" ref="C1301:D1301" si="357">C1302+C1307</f>
        <v>19256800</v>
      </c>
      <c r="D1301" s="45">
        <f t="shared" si="357"/>
        <v>21169299.999999996</v>
      </c>
      <c r="E1301" s="45">
        <f t="shared" ref="E1301" si="358">E1302+E1307</f>
        <v>1570000</v>
      </c>
      <c r="F1301" s="282">
        <f t="shared" ref="F1301:F1328" si="359">D1301/C1301*100</f>
        <v>109.93155664492539</v>
      </c>
    </row>
    <row r="1302" spans="1:6" s="30" customFormat="1" x14ac:dyDescent="0.2">
      <c r="A1302" s="46">
        <v>411000</v>
      </c>
      <c r="B1302" s="47" t="s">
        <v>45</v>
      </c>
      <c r="C1302" s="45">
        <f t="shared" ref="C1302:D1302" si="360">SUM(C1303:C1306)</f>
        <v>18710000</v>
      </c>
      <c r="D1302" s="45">
        <f t="shared" si="360"/>
        <v>20570499.999999996</v>
      </c>
      <c r="E1302" s="45">
        <f>SUM(E1303:E1306)</f>
        <v>520000</v>
      </c>
      <c r="F1302" s="282">
        <f t="shared" si="359"/>
        <v>109.94388027792623</v>
      </c>
    </row>
    <row r="1303" spans="1:6" s="30" customFormat="1" x14ac:dyDescent="0.2">
      <c r="A1303" s="48">
        <v>411100</v>
      </c>
      <c r="B1303" s="49" t="s">
        <v>46</v>
      </c>
      <c r="C1303" s="58">
        <v>17800000</v>
      </c>
      <c r="D1303" s="58">
        <v>19360499.999999996</v>
      </c>
      <c r="E1303" s="58">
        <v>360000</v>
      </c>
      <c r="F1303" s="283">
        <f t="shared" si="359"/>
        <v>108.76685393258425</v>
      </c>
    </row>
    <row r="1304" spans="1:6" s="30" customFormat="1" x14ac:dyDescent="0.2">
      <c r="A1304" s="48">
        <v>411200</v>
      </c>
      <c r="B1304" s="49" t="s">
        <v>47</v>
      </c>
      <c r="C1304" s="58">
        <v>430000</v>
      </c>
      <c r="D1304" s="58">
        <v>500000</v>
      </c>
      <c r="E1304" s="58">
        <v>100000</v>
      </c>
      <c r="F1304" s="283">
        <f t="shared" si="359"/>
        <v>116.27906976744187</v>
      </c>
    </row>
    <row r="1305" spans="1:6" s="30" customFormat="1" ht="40.5" x14ac:dyDescent="0.2">
      <c r="A1305" s="48">
        <v>411300</v>
      </c>
      <c r="B1305" s="49" t="s">
        <v>48</v>
      </c>
      <c r="C1305" s="58">
        <v>380000</v>
      </c>
      <c r="D1305" s="58">
        <v>600000</v>
      </c>
      <c r="E1305" s="58">
        <v>40000</v>
      </c>
      <c r="F1305" s="283">
        <f t="shared" si="359"/>
        <v>157.89473684210526</v>
      </c>
    </row>
    <row r="1306" spans="1:6" s="30" customFormat="1" x14ac:dyDescent="0.2">
      <c r="A1306" s="48">
        <v>411400</v>
      </c>
      <c r="B1306" s="49" t="s">
        <v>49</v>
      </c>
      <c r="C1306" s="58">
        <v>100000.00000000004</v>
      </c>
      <c r="D1306" s="58">
        <v>110000.00000000003</v>
      </c>
      <c r="E1306" s="58">
        <v>20000</v>
      </c>
      <c r="F1306" s="283">
        <f t="shared" si="359"/>
        <v>109.99999999999999</v>
      </c>
    </row>
    <row r="1307" spans="1:6" s="30" customFormat="1" x14ac:dyDescent="0.2">
      <c r="A1307" s="46">
        <v>412000</v>
      </c>
      <c r="B1307" s="51" t="s">
        <v>50</v>
      </c>
      <c r="C1307" s="45">
        <f>SUM(C1308:C1318)</f>
        <v>546800</v>
      </c>
      <c r="D1307" s="45">
        <f>SUM(D1308:D1318)</f>
        <v>598800</v>
      </c>
      <c r="E1307" s="45">
        <f>SUM(E1308:E1318)</f>
        <v>1050000</v>
      </c>
      <c r="F1307" s="282">
        <f t="shared" si="359"/>
        <v>109.50987564008778</v>
      </c>
    </row>
    <row r="1308" spans="1:6" s="30" customFormat="1" x14ac:dyDescent="0.2">
      <c r="A1308" s="48">
        <v>412100</v>
      </c>
      <c r="B1308" s="49" t="s">
        <v>51</v>
      </c>
      <c r="C1308" s="58">
        <v>800</v>
      </c>
      <c r="D1308" s="58">
        <v>800</v>
      </c>
      <c r="E1308" s="58">
        <v>40000</v>
      </c>
      <c r="F1308" s="283">
        <f t="shared" si="359"/>
        <v>100</v>
      </c>
    </row>
    <row r="1309" spans="1:6" s="30" customFormat="1" x14ac:dyDescent="0.2">
      <c r="A1309" s="48">
        <v>412200</v>
      </c>
      <c r="B1309" s="49" t="s">
        <v>52</v>
      </c>
      <c r="C1309" s="58">
        <v>70000</v>
      </c>
      <c r="D1309" s="58">
        <v>70000</v>
      </c>
      <c r="E1309" s="58">
        <v>180000</v>
      </c>
      <c r="F1309" s="283">
        <f t="shared" si="359"/>
        <v>100</v>
      </c>
    </row>
    <row r="1310" spans="1:6" s="30" customFormat="1" x14ac:dyDescent="0.2">
      <c r="A1310" s="48">
        <v>412300</v>
      </c>
      <c r="B1310" s="49" t="s">
        <v>53</v>
      </c>
      <c r="C1310" s="58">
        <v>19999.999999999996</v>
      </c>
      <c r="D1310" s="58">
        <v>19999.999999999996</v>
      </c>
      <c r="E1310" s="58">
        <v>70000</v>
      </c>
      <c r="F1310" s="283">
        <f t="shared" si="359"/>
        <v>100</v>
      </c>
    </row>
    <row r="1311" spans="1:6" s="30" customFormat="1" x14ac:dyDescent="0.2">
      <c r="A1311" s="48">
        <v>412400</v>
      </c>
      <c r="B1311" s="49" t="s">
        <v>55</v>
      </c>
      <c r="C1311" s="58">
        <v>0</v>
      </c>
      <c r="D1311" s="58">
        <v>0</v>
      </c>
      <c r="E1311" s="58">
        <v>40000</v>
      </c>
      <c r="F1311" s="283">
        <v>0</v>
      </c>
    </row>
    <row r="1312" spans="1:6" s="30" customFormat="1" x14ac:dyDescent="0.2">
      <c r="A1312" s="48">
        <v>412500</v>
      </c>
      <c r="B1312" s="49" t="s">
        <v>57</v>
      </c>
      <c r="C1312" s="58">
        <v>11000</v>
      </c>
      <c r="D1312" s="58">
        <v>11000.000000000002</v>
      </c>
      <c r="E1312" s="58">
        <v>130000</v>
      </c>
      <c r="F1312" s="283">
        <f t="shared" si="359"/>
        <v>100.00000000000003</v>
      </c>
    </row>
    <row r="1313" spans="1:6" s="30" customFormat="1" x14ac:dyDescent="0.2">
      <c r="A1313" s="48">
        <v>412600</v>
      </c>
      <c r="B1313" s="49" t="s">
        <v>58</v>
      </c>
      <c r="C1313" s="58">
        <v>2000</v>
      </c>
      <c r="D1313" s="58">
        <v>2000</v>
      </c>
      <c r="E1313" s="58">
        <v>130000</v>
      </c>
      <c r="F1313" s="283">
        <f t="shared" si="359"/>
        <v>100</v>
      </c>
    </row>
    <row r="1314" spans="1:6" s="30" customFormat="1" x14ac:dyDescent="0.2">
      <c r="A1314" s="48">
        <v>412700</v>
      </c>
      <c r="B1314" s="49" t="s">
        <v>60</v>
      </c>
      <c r="C1314" s="58">
        <v>14000</v>
      </c>
      <c r="D1314" s="58">
        <v>14000</v>
      </c>
      <c r="E1314" s="58">
        <v>120000</v>
      </c>
      <c r="F1314" s="283">
        <f t="shared" si="359"/>
        <v>100</v>
      </c>
    </row>
    <row r="1315" spans="1:6" s="30" customFormat="1" x14ac:dyDescent="0.2">
      <c r="A1315" s="48">
        <v>412900</v>
      </c>
      <c r="B1315" s="49" t="s">
        <v>74</v>
      </c>
      <c r="C1315" s="58">
        <v>1000</v>
      </c>
      <c r="D1315" s="58">
        <v>1000</v>
      </c>
      <c r="E1315" s="58">
        <v>0</v>
      </c>
      <c r="F1315" s="283">
        <f t="shared" si="359"/>
        <v>100</v>
      </c>
    </row>
    <row r="1316" spans="1:6" s="30" customFormat="1" x14ac:dyDescent="0.2">
      <c r="A1316" s="48">
        <v>412900</v>
      </c>
      <c r="B1316" s="53" t="s">
        <v>75</v>
      </c>
      <c r="C1316" s="58">
        <v>400000</v>
      </c>
      <c r="D1316" s="58">
        <v>450000</v>
      </c>
      <c r="E1316" s="58">
        <v>0</v>
      </c>
      <c r="F1316" s="283">
        <f t="shared" si="359"/>
        <v>112.5</v>
      </c>
    </row>
    <row r="1317" spans="1:6" s="30" customFormat="1" x14ac:dyDescent="0.2">
      <c r="A1317" s="48">
        <v>412900</v>
      </c>
      <c r="B1317" s="49" t="s">
        <v>78</v>
      </c>
      <c r="C1317" s="58">
        <v>28000</v>
      </c>
      <c r="D1317" s="58">
        <v>30000</v>
      </c>
      <c r="E1317" s="58">
        <v>0</v>
      </c>
      <c r="F1317" s="283">
        <f t="shared" si="359"/>
        <v>107.14285714285714</v>
      </c>
    </row>
    <row r="1318" spans="1:6" s="30" customFormat="1" x14ac:dyDescent="0.2">
      <c r="A1318" s="48">
        <v>412900</v>
      </c>
      <c r="B1318" s="49" t="s">
        <v>80</v>
      </c>
      <c r="C1318" s="58">
        <v>0</v>
      </c>
      <c r="D1318" s="58">
        <v>0</v>
      </c>
      <c r="E1318" s="58">
        <v>340000</v>
      </c>
      <c r="F1318" s="283">
        <v>0</v>
      </c>
    </row>
    <row r="1319" spans="1:6" s="55" customFormat="1" x14ac:dyDescent="0.2">
      <c r="A1319" s="46">
        <v>510000</v>
      </c>
      <c r="B1319" s="51" t="s">
        <v>244</v>
      </c>
      <c r="C1319" s="45">
        <f t="shared" ref="C1319:D1319" si="361">C1320+C1323</f>
        <v>0</v>
      </c>
      <c r="D1319" s="45">
        <f t="shared" si="361"/>
        <v>0</v>
      </c>
      <c r="E1319" s="45">
        <f t="shared" ref="E1319" si="362">E1320+E1323</f>
        <v>385000</v>
      </c>
      <c r="F1319" s="282">
        <v>0</v>
      </c>
    </row>
    <row r="1320" spans="1:6" s="55" customFormat="1" x14ac:dyDescent="0.2">
      <c r="A1320" s="46">
        <v>511000</v>
      </c>
      <c r="B1320" s="51" t="s">
        <v>245</v>
      </c>
      <c r="C1320" s="45">
        <f t="shared" ref="C1320:D1320" si="363">SUM(C1321:C1322)</f>
        <v>0</v>
      </c>
      <c r="D1320" s="45">
        <f t="shared" si="363"/>
        <v>0</v>
      </c>
      <c r="E1320" s="45">
        <f t="shared" ref="E1320" si="364">SUM(E1321:E1322)</f>
        <v>380000</v>
      </c>
      <c r="F1320" s="282">
        <v>0</v>
      </c>
    </row>
    <row r="1321" spans="1:6" s="30" customFormat="1" x14ac:dyDescent="0.2">
      <c r="A1321" s="48">
        <v>511200</v>
      </c>
      <c r="B1321" s="49" t="s">
        <v>247</v>
      </c>
      <c r="C1321" s="58">
        <v>0</v>
      </c>
      <c r="D1321" s="58">
        <v>0</v>
      </c>
      <c r="E1321" s="58">
        <v>80000</v>
      </c>
      <c r="F1321" s="283">
        <v>0</v>
      </c>
    </row>
    <row r="1322" spans="1:6" s="30" customFormat="1" x14ac:dyDescent="0.2">
      <c r="A1322" s="48">
        <v>511300</v>
      </c>
      <c r="B1322" s="49" t="s">
        <v>248</v>
      </c>
      <c r="C1322" s="58">
        <v>0</v>
      </c>
      <c r="D1322" s="58">
        <v>0</v>
      </c>
      <c r="E1322" s="58">
        <v>300000</v>
      </c>
      <c r="F1322" s="283">
        <v>0</v>
      </c>
    </row>
    <row r="1323" spans="1:6" s="55" customFormat="1" x14ac:dyDescent="0.2">
      <c r="A1323" s="46">
        <v>516000</v>
      </c>
      <c r="B1323" s="51" t="s">
        <v>256</v>
      </c>
      <c r="C1323" s="45">
        <f t="shared" ref="C1323:D1323" si="365">C1324</f>
        <v>0</v>
      </c>
      <c r="D1323" s="45">
        <f t="shared" si="365"/>
        <v>0</v>
      </c>
      <c r="E1323" s="45">
        <f t="shared" ref="E1323" si="366">E1324</f>
        <v>5000</v>
      </c>
      <c r="F1323" s="282">
        <v>0</v>
      </c>
    </row>
    <row r="1324" spans="1:6" s="30" customFormat="1" x14ac:dyDescent="0.2">
      <c r="A1324" s="48">
        <v>516100</v>
      </c>
      <c r="B1324" s="49" t="s">
        <v>256</v>
      </c>
      <c r="C1324" s="58">
        <v>0</v>
      </c>
      <c r="D1324" s="58">
        <v>0</v>
      </c>
      <c r="E1324" s="58">
        <v>5000</v>
      </c>
      <c r="F1324" s="283">
        <v>0</v>
      </c>
    </row>
    <row r="1325" spans="1:6" s="55" customFormat="1" x14ac:dyDescent="0.2">
      <c r="A1325" s="46">
        <v>630000</v>
      </c>
      <c r="B1325" s="51" t="s">
        <v>275</v>
      </c>
      <c r="C1325" s="45">
        <f>0+C1326</f>
        <v>820000.00000000012</v>
      </c>
      <c r="D1325" s="45">
        <f>0+D1326</f>
        <v>940000</v>
      </c>
      <c r="E1325" s="45">
        <f>0+E1326</f>
        <v>0</v>
      </c>
      <c r="F1325" s="282">
        <f t="shared" si="359"/>
        <v>114.63414634146341</v>
      </c>
    </row>
    <row r="1326" spans="1:6" s="55" customFormat="1" x14ac:dyDescent="0.2">
      <c r="A1326" s="46">
        <v>638000</v>
      </c>
      <c r="B1326" s="51" t="s">
        <v>282</v>
      </c>
      <c r="C1326" s="45">
        <f t="shared" ref="C1326:D1326" si="367">C1327</f>
        <v>820000.00000000012</v>
      </c>
      <c r="D1326" s="45">
        <f t="shared" si="367"/>
        <v>940000</v>
      </c>
      <c r="E1326" s="45">
        <f t="shared" ref="E1326" si="368">E1327</f>
        <v>0</v>
      </c>
      <c r="F1326" s="282">
        <f t="shared" si="359"/>
        <v>114.63414634146341</v>
      </c>
    </row>
    <row r="1327" spans="1:6" s="30" customFormat="1" x14ac:dyDescent="0.2">
      <c r="A1327" s="48">
        <v>638100</v>
      </c>
      <c r="B1327" s="49" t="s">
        <v>283</v>
      </c>
      <c r="C1327" s="58">
        <v>820000.00000000012</v>
      </c>
      <c r="D1327" s="58">
        <v>940000</v>
      </c>
      <c r="E1327" s="58">
        <v>0</v>
      </c>
      <c r="F1327" s="283">
        <f t="shared" si="359"/>
        <v>114.63414634146341</v>
      </c>
    </row>
    <row r="1328" spans="1:6" s="30" customFormat="1" x14ac:dyDescent="0.2">
      <c r="A1328" s="37"/>
      <c r="B1328" s="83" t="s">
        <v>292</v>
      </c>
      <c r="C1328" s="87">
        <f>C1301+C1325+C1319+0</f>
        <v>20076800</v>
      </c>
      <c r="D1328" s="87">
        <f>D1301+D1325+D1319+0</f>
        <v>22109299.999999996</v>
      </c>
      <c r="E1328" s="87">
        <f>E1301+E1325+E1319+0</f>
        <v>1955000</v>
      </c>
      <c r="F1328" s="34">
        <f t="shared" si="359"/>
        <v>110.1236252789289</v>
      </c>
    </row>
    <row r="1329" spans="1:6" s="30" customFormat="1" x14ac:dyDescent="0.2">
      <c r="A1329" s="40"/>
      <c r="B1329" s="44"/>
      <c r="C1329" s="67"/>
      <c r="D1329" s="67"/>
      <c r="E1329" s="67"/>
      <c r="F1329" s="279"/>
    </row>
    <row r="1330" spans="1:6" s="30" customFormat="1" x14ac:dyDescent="0.2">
      <c r="A1330" s="43"/>
      <c r="B1330" s="44"/>
      <c r="C1330" s="67"/>
      <c r="D1330" s="67"/>
      <c r="E1330" s="67"/>
      <c r="F1330" s="279"/>
    </row>
    <row r="1331" spans="1:6" s="30" customFormat="1" x14ac:dyDescent="0.2">
      <c r="A1331" s="48" t="s">
        <v>361</v>
      </c>
      <c r="B1331" s="51"/>
      <c r="C1331" s="50"/>
      <c r="D1331" s="50"/>
      <c r="E1331" s="50"/>
      <c r="F1331" s="284"/>
    </row>
    <row r="1332" spans="1:6" s="30" customFormat="1" x14ac:dyDescent="0.2">
      <c r="A1332" s="48" t="s">
        <v>342</v>
      </c>
      <c r="B1332" s="51"/>
      <c r="C1332" s="50"/>
      <c r="D1332" s="50"/>
      <c r="E1332" s="50"/>
      <c r="F1332" s="284"/>
    </row>
    <row r="1333" spans="1:6" s="30" customFormat="1" x14ac:dyDescent="0.2">
      <c r="A1333" s="48" t="s">
        <v>362</v>
      </c>
      <c r="B1333" s="51"/>
      <c r="C1333" s="50"/>
      <c r="D1333" s="50"/>
      <c r="E1333" s="50"/>
      <c r="F1333" s="284"/>
    </row>
    <row r="1334" spans="1:6" s="30" customFormat="1" x14ac:dyDescent="0.2">
      <c r="A1334" s="48" t="s">
        <v>291</v>
      </c>
      <c r="B1334" s="51"/>
      <c r="C1334" s="50"/>
      <c r="D1334" s="50"/>
      <c r="E1334" s="50"/>
      <c r="F1334" s="284"/>
    </row>
    <row r="1335" spans="1:6" s="30" customFormat="1" x14ac:dyDescent="0.2">
      <c r="A1335" s="48"/>
      <c r="B1335" s="79"/>
      <c r="C1335" s="67"/>
      <c r="D1335" s="67"/>
      <c r="E1335" s="67"/>
      <c r="F1335" s="279"/>
    </row>
    <row r="1336" spans="1:6" s="30" customFormat="1" x14ac:dyDescent="0.2">
      <c r="A1336" s="46">
        <v>410000</v>
      </c>
      <c r="B1336" s="47" t="s">
        <v>44</v>
      </c>
      <c r="C1336" s="45">
        <f>C1337+C1342+C1352</f>
        <v>1997700</v>
      </c>
      <c r="D1336" s="45">
        <f>D1337+D1342+D1352</f>
        <v>2099200</v>
      </c>
      <c r="E1336" s="45">
        <f>E1337+E1342+E1352</f>
        <v>0</v>
      </c>
      <c r="F1336" s="282">
        <f t="shared" ref="F1336:F1363" si="369">D1336/C1336*100</f>
        <v>105.08084296941482</v>
      </c>
    </row>
    <row r="1337" spans="1:6" s="30" customFormat="1" x14ac:dyDescent="0.2">
      <c r="A1337" s="46">
        <v>411000</v>
      </c>
      <c r="B1337" s="47" t="s">
        <v>45</v>
      </c>
      <c r="C1337" s="45">
        <f t="shared" ref="C1337:D1337" si="370">SUM(C1338:C1341)</f>
        <v>437000</v>
      </c>
      <c r="D1337" s="45">
        <f t="shared" si="370"/>
        <v>453500</v>
      </c>
      <c r="E1337" s="45">
        <f t="shared" ref="E1337" si="371">SUM(E1338:E1341)</f>
        <v>0</v>
      </c>
      <c r="F1337" s="282">
        <f t="shared" si="369"/>
        <v>103.77574370709381</v>
      </c>
    </row>
    <row r="1338" spans="1:6" s="30" customFormat="1" x14ac:dyDescent="0.2">
      <c r="A1338" s="48">
        <v>411100</v>
      </c>
      <c r="B1338" s="49" t="s">
        <v>46</v>
      </c>
      <c r="C1338" s="58">
        <v>410000</v>
      </c>
      <c r="D1338" s="58">
        <v>425000</v>
      </c>
      <c r="E1338" s="58">
        <v>0</v>
      </c>
      <c r="F1338" s="283">
        <f t="shared" si="369"/>
        <v>103.65853658536585</v>
      </c>
    </row>
    <row r="1339" spans="1:6" s="30" customFormat="1" x14ac:dyDescent="0.2">
      <c r="A1339" s="48">
        <v>411200</v>
      </c>
      <c r="B1339" s="49" t="s">
        <v>47</v>
      </c>
      <c r="C1339" s="58">
        <v>12000</v>
      </c>
      <c r="D1339" s="58">
        <v>12000</v>
      </c>
      <c r="E1339" s="58">
        <v>0</v>
      </c>
      <c r="F1339" s="283">
        <f t="shared" si="369"/>
        <v>100</v>
      </c>
    </row>
    <row r="1340" spans="1:6" s="30" customFormat="1" ht="40.5" x14ac:dyDescent="0.2">
      <c r="A1340" s="48">
        <v>411300</v>
      </c>
      <c r="B1340" s="49" t="s">
        <v>48</v>
      </c>
      <c r="C1340" s="58">
        <v>12000</v>
      </c>
      <c r="D1340" s="58">
        <v>13000</v>
      </c>
      <c r="E1340" s="58">
        <v>0</v>
      </c>
      <c r="F1340" s="283">
        <f t="shared" si="369"/>
        <v>108.33333333333333</v>
      </c>
    </row>
    <row r="1341" spans="1:6" s="30" customFormat="1" x14ac:dyDescent="0.2">
      <c r="A1341" s="48">
        <v>411400</v>
      </c>
      <c r="B1341" s="49" t="s">
        <v>49</v>
      </c>
      <c r="C1341" s="58">
        <v>3000</v>
      </c>
      <c r="D1341" s="58">
        <v>3500</v>
      </c>
      <c r="E1341" s="58">
        <v>0</v>
      </c>
      <c r="F1341" s="283">
        <f t="shared" si="369"/>
        <v>116.66666666666667</v>
      </c>
    </row>
    <row r="1342" spans="1:6" s="30" customFormat="1" x14ac:dyDescent="0.2">
      <c r="A1342" s="46">
        <v>412000</v>
      </c>
      <c r="B1342" s="51" t="s">
        <v>50</v>
      </c>
      <c r="C1342" s="45">
        <f>SUM(C1343:C1351)</f>
        <v>1544500</v>
      </c>
      <c r="D1342" s="45">
        <f>SUM(D1343:D1351)</f>
        <v>1629500</v>
      </c>
      <c r="E1342" s="45">
        <f>SUM(E1343:E1351)</f>
        <v>0</v>
      </c>
      <c r="F1342" s="282">
        <f t="shared" si="369"/>
        <v>105.50339915830367</v>
      </c>
    </row>
    <row r="1343" spans="1:6" s="30" customFormat="1" x14ac:dyDescent="0.2">
      <c r="A1343" s="48">
        <v>412200</v>
      </c>
      <c r="B1343" s="49" t="s">
        <v>52</v>
      </c>
      <c r="C1343" s="58">
        <v>30000</v>
      </c>
      <c r="D1343" s="58">
        <v>30000</v>
      </c>
      <c r="E1343" s="58">
        <v>0</v>
      </c>
      <c r="F1343" s="283">
        <f t="shared" si="369"/>
        <v>100</v>
      </c>
    </row>
    <row r="1344" spans="1:6" s="30" customFormat="1" x14ac:dyDescent="0.2">
      <c r="A1344" s="48">
        <v>412300</v>
      </c>
      <c r="B1344" s="49" t="s">
        <v>53</v>
      </c>
      <c r="C1344" s="58">
        <v>20000</v>
      </c>
      <c r="D1344" s="58">
        <v>20000</v>
      </c>
      <c r="E1344" s="58">
        <v>0</v>
      </c>
      <c r="F1344" s="283">
        <f t="shared" si="369"/>
        <v>100</v>
      </c>
    </row>
    <row r="1345" spans="1:6" s="30" customFormat="1" x14ac:dyDescent="0.2">
      <c r="A1345" s="48">
        <v>412400</v>
      </c>
      <c r="B1345" s="49" t="s">
        <v>55</v>
      </c>
      <c r="C1345" s="58">
        <v>10000</v>
      </c>
      <c r="D1345" s="58">
        <v>10000</v>
      </c>
      <c r="E1345" s="58">
        <v>0</v>
      </c>
      <c r="F1345" s="283">
        <f t="shared" si="369"/>
        <v>100</v>
      </c>
    </row>
    <row r="1346" spans="1:6" s="30" customFormat="1" x14ac:dyDescent="0.2">
      <c r="A1346" s="48">
        <v>412500</v>
      </c>
      <c r="B1346" s="49" t="s">
        <v>57</v>
      </c>
      <c r="C1346" s="58">
        <v>8000</v>
      </c>
      <c r="D1346" s="58">
        <v>8000</v>
      </c>
      <c r="E1346" s="58">
        <v>0</v>
      </c>
      <c r="F1346" s="283">
        <f t="shared" si="369"/>
        <v>100</v>
      </c>
    </row>
    <row r="1347" spans="1:6" s="30" customFormat="1" x14ac:dyDescent="0.2">
      <c r="A1347" s="48">
        <v>412600</v>
      </c>
      <c r="B1347" s="49" t="s">
        <v>58</v>
      </c>
      <c r="C1347" s="58">
        <v>7000</v>
      </c>
      <c r="D1347" s="58">
        <v>7000</v>
      </c>
      <c r="E1347" s="58">
        <v>0</v>
      </c>
      <c r="F1347" s="283">
        <f t="shared" si="369"/>
        <v>100</v>
      </c>
    </row>
    <row r="1348" spans="1:6" s="30" customFormat="1" x14ac:dyDescent="0.2">
      <c r="A1348" s="48">
        <v>412700</v>
      </c>
      <c r="B1348" s="49" t="s">
        <v>60</v>
      </c>
      <c r="C1348" s="58">
        <v>16500</v>
      </c>
      <c r="D1348" s="58">
        <v>16500</v>
      </c>
      <c r="E1348" s="58">
        <v>0</v>
      </c>
      <c r="F1348" s="283">
        <f t="shared" si="369"/>
        <v>100</v>
      </c>
    </row>
    <row r="1349" spans="1:6" s="30" customFormat="1" x14ac:dyDescent="0.2">
      <c r="A1349" s="48">
        <v>412900</v>
      </c>
      <c r="B1349" s="53" t="s">
        <v>75</v>
      </c>
      <c r="C1349" s="58">
        <v>1450000</v>
      </c>
      <c r="D1349" s="58">
        <v>1535000</v>
      </c>
      <c r="E1349" s="58">
        <v>0</v>
      </c>
      <c r="F1349" s="283">
        <f t="shared" si="369"/>
        <v>105.86206896551724</v>
      </c>
    </row>
    <row r="1350" spans="1:6" s="30" customFormat="1" x14ac:dyDescent="0.2">
      <c r="A1350" s="48">
        <v>412900</v>
      </c>
      <c r="B1350" s="53" t="s">
        <v>76</v>
      </c>
      <c r="C1350" s="58">
        <v>2000</v>
      </c>
      <c r="D1350" s="58">
        <v>2000</v>
      </c>
      <c r="E1350" s="58">
        <v>0</v>
      </c>
      <c r="F1350" s="283">
        <f t="shared" si="369"/>
        <v>100</v>
      </c>
    </row>
    <row r="1351" spans="1:6" s="30" customFormat="1" x14ac:dyDescent="0.2">
      <c r="A1351" s="48">
        <v>412900</v>
      </c>
      <c r="B1351" s="53" t="s">
        <v>78</v>
      </c>
      <c r="C1351" s="58">
        <v>1000</v>
      </c>
      <c r="D1351" s="58">
        <v>1000</v>
      </c>
      <c r="E1351" s="58">
        <v>0</v>
      </c>
      <c r="F1351" s="283">
        <f t="shared" si="369"/>
        <v>100</v>
      </c>
    </row>
    <row r="1352" spans="1:6" s="55" customFormat="1" ht="40.5" x14ac:dyDescent="0.2">
      <c r="A1352" s="46">
        <v>418000</v>
      </c>
      <c r="B1352" s="51" t="s">
        <v>198</v>
      </c>
      <c r="C1352" s="45">
        <f t="shared" ref="C1352:D1352" si="372">C1353</f>
        <v>16200</v>
      </c>
      <c r="D1352" s="45">
        <f t="shared" si="372"/>
        <v>16200</v>
      </c>
      <c r="E1352" s="45">
        <f t="shared" ref="E1352" si="373">E1353</f>
        <v>0</v>
      </c>
      <c r="F1352" s="282">
        <f t="shared" si="369"/>
        <v>100</v>
      </c>
    </row>
    <row r="1353" spans="1:6" s="30" customFormat="1" x14ac:dyDescent="0.2">
      <c r="A1353" s="48">
        <v>418200</v>
      </c>
      <c r="B1353" s="54" t="s">
        <v>199</v>
      </c>
      <c r="C1353" s="58">
        <v>16200</v>
      </c>
      <c r="D1353" s="58">
        <v>16200</v>
      </c>
      <c r="E1353" s="58">
        <v>0</v>
      </c>
      <c r="F1353" s="283">
        <f t="shared" si="369"/>
        <v>100</v>
      </c>
    </row>
    <row r="1354" spans="1:6" s="55" customFormat="1" x14ac:dyDescent="0.2">
      <c r="A1354" s="46">
        <v>480000</v>
      </c>
      <c r="B1354" s="51" t="s">
        <v>202</v>
      </c>
      <c r="C1354" s="45">
        <f t="shared" ref="C1354:D1355" si="374">C1355</f>
        <v>10000</v>
      </c>
      <c r="D1354" s="45">
        <f t="shared" si="374"/>
        <v>10000</v>
      </c>
      <c r="E1354" s="45">
        <f t="shared" ref="E1354:E1355" si="375">E1355</f>
        <v>0</v>
      </c>
      <c r="F1354" s="282">
        <f t="shared" si="369"/>
        <v>100</v>
      </c>
    </row>
    <row r="1355" spans="1:6" s="55" customFormat="1" x14ac:dyDescent="0.2">
      <c r="A1355" s="46">
        <v>487000</v>
      </c>
      <c r="B1355" s="51" t="s">
        <v>25</v>
      </c>
      <c r="C1355" s="45">
        <f t="shared" si="374"/>
        <v>10000</v>
      </c>
      <c r="D1355" s="45">
        <f t="shared" si="374"/>
        <v>10000</v>
      </c>
      <c r="E1355" s="45">
        <f t="shared" si="375"/>
        <v>0</v>
      </c>
      <c r="F1355" s="282">
        <f t="shared" si="369"/>
        <v>100</v>
      </c>
    </row>
    <row r="1356" spans="1:6" s="30" customFormat="1" x14ac:dyDescent="0.2">
      <c r="A1356" s="56">
        <v>487300</v>
      </c>
      <c r="B1356" s="49" t="s">
        <v>216</v>
      </c>
      <c r="C1356" s="58">
        <v>10000</v>
      </c>
      <c r="D1356" s="58">
        <v>10000</v>
      </c>
      <c r="E1356" s="58">
        <v>0</v>
      </c>
      <c r="F1356" s="283">
        <f t="shared" si="369"/>
        <v>100</v>
      </c>
    </row>
    <row r="1357" spans="1:6" s="55" customFormat="1" x14ac:dyDescent="0.2">
      <c r="A1357" s="46">
        <v>510000</v>
      </c>
      <c r="B1357" s="51" t="s">
        <v>244</v>
      </c>
      <c r="C1357" s="45">
        <f t="shared" ref="C1357:D1357" si="376">C1358</f>
        <v>10000</v>
      </c>
      <c r="D1357" s="45">
        <f t="shared" si="376"/>
        <v>10000</v>
      </c>
      <c r="E1357" s="45">
        <f t="shared" ref="E1357" si="377">E1358</f>
        <v>0</v>
      </c>
      <c r="F1357" s="282">
        <f t="shared" si="369"/>
        <v>100</v>
      </c>
    </row>
    <row r="1358" spans="1:6" s="55" customFormat="1" x14ac:dyDescent="0.2">
      <c r="A1358" s="46">
        <v>511000</v>
      </c>
      <c r="B1358" s="51" t="s">
        <v>245</v>
      </c>
      <c r="C1358" s="45">
        <f>C1359+0</f>
        <v>10000</v>
      </c>
      <c r="D1358" s="45">
        <f>D1359+0</f>
        <v>10000</v>
      </c>
      <c r="E1358" s="45">
        <f>E1359+0</f>
        <v>0</v>
      </c>
      <c r="F1358" s="282">
        <f t="shared" si="369"/>
        <v>100</v>
      </c>
    </row>
    <row r="1359" spans="1:6" s="30" customFormat="1" x14ac:dyDescent="0.2">
      <c r="A1359" s="48">
        <v>511300</v>
      </c>
      <c r="B1359" s="49" t="s">
        <v>248</v>
      </c>
      <c r="C1359" s="58">
        <v>10000</v>
      </c>
      <c r="D1359" s="58">
        <v>10000</v>
      </c>
      <c r="E1359" s="58">
        <v>0</v>
      </c>
      <c r="F1359" s="283">
        <f t="shared" si="369"/>
        <v>100</v>
      </c>
    </row>
    <row r="1360" spans="1:6" s="55" customFormat="1" x14ac:dyDescent="0.2">
      <c r="A1360" s="46">
        <v>630000</v>
      </c>
      <c r="B1360" s="51" t="s">
        <v>275</v>
      </c>
      <c r="C1360" s="45">
        <f>0+C1361</f>
        <v>10000</v>
      </c>
      <c r="D1360" s="45">
        <f>0+D1361</f>
        <v>10000</v>
      </c>
      <c r="E1360" s="45">
        <f>0+E1361</f>
        <v>0</v>
      </c>
      <c r="F1360" s="282">
        <f t="shared" si="369"/>
        <v>100</v>
      </c>
    </row>
    <row r="1361" spans="1:6" s="55" customFormat="1" x14ac:dyDescent="0.2">
      <c r="A1361" s="46">
        <v>638000</v>
      </c>
      <c r="B1361" s="51" t="s">
        <v>282</v>
      </c>
      <c r="C1361" s="45">
        <f t="shared" ref="C1361:E1361" si="378">C1362</f>
        <v>10000</v>
      </c>
      <c r="D1361" s="45">
        <f t="shared" si="378"/>
        <v>10000</v>
      </c>
      <c r="E1361" s="45">
        <f t="shared" si="378"/>
        <v>0</v>
      </c>
      <c r="F1361" s="282">
        <f t="shared" si="369"/>
        <v>100</v>
      </c>
    </row>
    <row r="1362" spans="1:6" s="30" customFormat="1" x14ac:dyDescent="0.2">
      <c r="A1362" s="48">
        <v>638100</v>
      </c>
      <c r="B1362" s="49" t="s">
        <v>283</v>
      </c>
      <c r="C1362" s="58">
        <v>10000</v>
      </c>
      <c r="D1362" s="58">
        <v>10000</v>
      </c>
      <c r="E1362" s="58">
        <v>0</v>
      </c>
      <c r="F1362" s="283">
        <f t="shared" si="369"/>
        <v>100</v>
      </c>
    </row>
    <row r="1363" spans="1:6" s="30" customFormat="1" x14ac:dyDescent="0.2">
      <c r="A1363" s="37"/>
      <c r="B1363" s="83" t="s">
        <v>292</v>
      </c>
      <c r="C1363" s="87">
        <f>C1336+C1357+C1360+C1354</f>
        <v>2027700</v>
      </c>
      <c r="D1363" s="87">
        <f>D1336+D1357+D1360+D1354</f>
        <v>2129200</v>
      </c>
      <c r="E1363" s="87">
        <f>E1336+E1357+E1360+E1354</f>
        <v>0</v>
      </c>
      <c r="F1363" s="34">
        <f t="shared" si="369"/>
        <v>105.0056714504118</v>
      </c>
    </row>
    <row r="1364" spans="1:6" s="30" customFormat="1" x14ac:dyDescent="0.2">
      <c r="A1364" s="40"/>
      <c r="B1364" s="44"/>
      <c r="C1364" s="67"/>
      <c r="D1364" s="67"/>
      <c r="E1364" s="67"/>
      <c r="F1364" s="279"/>
    </row>
    <row r="1365" spans="1:6" s="30" customFormat="1" x14ac:dyDescent="0.2">
      <c r="A1365" s="43"/>
      <c r="B1365" s="44"/>
      <c r="C1365" s="50"/>
      <c r="D1365" s="50"/>
      <c r="E1365" s="50"/>
      <c r="F1365" s="284"/>
    </row>
    <row r="1366" spans="1:6" s="30" customFormat="1" x14ac:dyDescent="0.2">
      <c r="A1366" s="48" t="s">
        <v>363</v>
      </c>
      <c r="B1366" s="51"/>
      <c r="C1366" s="50"/>
      <c r="D1366" s="50"/>
      <c r="E1366" s="50"/>
      <c r="F1366" s="284"/>
    </row>
    <row r="1367" spans="1:6" s="30" customFormat="1" x14ac:dyDescent="0.2">
      <c r="A1367" s="48" t="s">
        <v>364</v>
      </c>
      <c r="B1367" s="51"/>
      <c r="C1367" s="50"/>
      <c r="D1367" s="50"/>
      <c r="E1367" s="50"/>
      <c r="F1367" s="284"/>
    </row>
    <row r="1368" spans="1:6" s="30" customFormat="1" x14ac:dyDescent="0.2">
      <c r="A1368" s="48" t="s">
        <v>350</v>
      </c>
      <c r="B1368" s="51"/>
      <c r="C1368" s="50"/>
      <c r="D1368" s="50"/>
      <c r="E1368" s="50"/>
      <c r="F1368" s="284"/>
    </row>
    <row r="1369" spans="1:6" s="30" customFormat="1" x14ac:dyDescent="0.2">
      <c r="A1369" s="48" t="s">
        <v>291</v>
      </c>
      <c r="B1369" s="51"/>
      <c r="C1369" s="50"/>
      <c r="D1369" s="50"/>
      <c r="E1369" s="50"/>
      <c r="F1369" s="284"/>
    </row>
    <row r="1370" spans="1:6" s="30" customFormat="1" x14ac:dyDescent="0.2">
      <c r="A1370" s="48"/>
      <c r="B1370" s="79"/>
      <c r="C1370" s="67"/>
      <c r="D1370" s="67"/>
      <c r="E1370" s="67"/>
      <c r="F1370" s="279"/>
    </row>
    <row r="1371" spans="1:6" s="30" customFormat="1" x14ac:dyDescent="0.2">
      <c r="A1371" s="46">
        <v>410000</v>
      </c>
      <c r="B1371" s="47" t="s">
        <v>44</v>
      </c>
      <c r="C1371" s="45">
        <f>C1372+C1377+0+C1397+C1393+C1395</f>
        <v>11048000</v>
      </c>
      <c r="D1371" s="45">
        <f>D1372+D1377+0+D1397+D1393+D1395</f>
        <v>11311500</v>
      </c>
      <c r="E1371" s="45">
        <f>E1372+E1377+0+E1397+E1393+E1395</f>
        <v>0</v>
      </c>
      <c r="F1371" s="282">
        <f t="shared" ref="F1371:F1392" si="379">D1371/C1371*100</f>
        <v>102.3850470673425</v>
      </c>
    </row>
    <row r="1372" spans="1:6" s="30" customFormat="1" x14ac:dyDescent="0.2">
      <c r="A1372" s="46">
        <v>411000</v>
      </c>
      <c r="B1372" s="47" t="s">
        <v>45</v>
      </c>
      <c r="C1372" s="45">
        <f t="shared" ref="C1372:D1372" si="380">SUM(C1373:C1376)</f>
        <v>7375500</v>
      </c>
      <c r="D1372" s="45">
        <f t="shared" si="380"/>
        <v>7823500</v>
      </c>
      <c r="E1372" s="45">
        <f t="shared" ref="E1372" si="381">SUM(E1373:E1376)</f>
        <v>0</v>
      </c>
      <c r="F1372" s="282">
        <f t="shared" si="379"/>
        <v>106.07416446342621</v>
      </c>
    </row>
    <row r="1373" spans="1:6" s="30" customFormat="1" x14ac:dyDescent="0.2">
      <c r="A1373" s="48">
        <v>411100</v>
      </c>
      <c r="B1373" s="49" t="s">
        <v>46</v>
      </c>
      <c r="C1373" s="58">
        <v>6780000</v>
      </c>
      <c r="D1373" s="58">
        <v>7200000</v>
      </c>
      <c r="E1373" s="58">
        <v>0</v>
      </c>
      <c r="F1373" s="283">
        <f t="shared" si="379"/>
        <v>106.19469026548674</v>
      </c>
    </row>
    <row r="1374" spans="1:6" s="30" customFormat="1" x14ac:dyDescent="0.2">
      <c r="A1374" s="48">
        <v>411200</v>
      </c>
      <c r="B1374" s="49" t="s">
        <v>47</v>
      </c>
      <c r="C1374" s="58">
        <v>300500</v>
      </c>
      <c r="D1374" s="58">
        <v>323500</v>
      </c>
      <c r="E1374" s="58">
        <v>0</v>
      </c>
      <c r="F1374" s="283">
        <f t="shared" si="379"/>
        <v>107.6539101497504</v>
      </c>
    </row>
    <row r="1375" spans="1:6" s="30" customFormat="1" ht="40.5" x14ac:dyDescent="0.2">
      <c r="A1375" s="48">
        <v>411300</v>
      </c>
      <c r="B1375" s="49" t="s">
        <v>48</v>
      </c>
      <c r="C1375" s="58">
        <v>200000</v>
      </c>
      <c r="D1375" s="58">
        <v>200000</v>
      </c>
      <c r="E1375" s="58">
        <v>0</v>
      </c>
      <c r="F1375" s="283">
        <f t="shared" si="379"/>
        <v>100</v>
      </c>
    </row>
    <row r="1376" spans="1:6" s="30" customFormat="1" x14ac:dyDescent="0.2">
      <c r="A1376" s="48">
        <v>411400</v>
      </c>
      <c r="B1376" s="49" t="s">
        <v>49</v>
      </c>
      <c r="C1376" s="58">
        <v>95000</v>
      </c>
      <c r="D1376" s="58">
        <v>100000</v>
      </c>
      <c r="E1376" s="58">
        <v>0</v>
      </c>
      <c r="F1376" s="283">
        <f t="shared" si="379"/>
        <v>105.26315789473684</v>
      </c>
    </row>
    <row r="1377" spans="1:6" s="30" customFormat="1" x14ac:dyDescent="0.2">
      <c r="A1377" s="46">
        <v>412000</v>
      </c>
      <c r="B1377" s="51" t="s">
        <v>50</v>
      </c>
      <c r="C1377" s="45">
        <f t="shared" ref="C1377:D1377" si="382">SUM(C1378:C1392)</f>
        <v>3627500</v>
      </c>
      <c r="D1377" s="45">
        <f t="shared" si="382"/>
        <v>3403000</v>
      </c>
      <c r="E1377" s="45">
        <f t="shared" ref="E1377" si="383">SUM(E1378:E1392)</f>
        <v>0</v>
      </c>
      <c r="F1377" s="282">
        <f t="shared" si="379"/>
        <v>93.811164713990351</v>
      </c>
    </row>
    <row r="1378" spans="1:6" s="30" customFormat="1" x14ac:dyDescent="0.2">
      <c r="A1378" s="48">
        <v>412100</v>
      </c>
      <c r="B1378" s="49" t="s">
        <v>51</v>
      </c>
      <c r="C1378" s="58">
        <v>115000</v>
      </c>
      <c r="D1378" s="58">
        <v>115000</v>
      </c>
      <c r="E1378" s="58">
        <v>0</v>
      </c>
      <c r="F1378" s="283">
        <f t="shared" si="379"/>
        <v>100</v>
      </c>
    </row>
    <row r="1379" spans="1:6" s="30" customFormat="1" x14ac:dyDescent="0.2">
      <c r="A1379" s="48">
        <v>412200</v>
      </c>
      <c r="B1379" s="49" t="s">
        <v>52</v>
      </c>
      <c r="C1379" s="58">
        <v>61500</v>
      </c>
      <c r="D1379" s="58">
        <v>61500</v>
      </c>
      <c r="E1379" s="58">
        <v>0</v>
      </c>
      <c r="F1379" s="283">
        <f t="shared" si="379"/>
        <v>100</v>
      </c>
    </row>
    <row r="1380" spans="1:6" s="30" customFormat="1" x14ac:dyDescent="0.2">
      <c r="A1380" s="48">
        <v>412300</v>
      </c>
      <c r="B1380" s="49" t="s">
        <v>53</v>
      </c>
      <c r="C1380" s="58">
        <v>124000</v>
      </c>
      <c r="D1380" s="58">
        <v>89000</v>
      </c>
      <c r="E1380" s="58">
        <v>0</v>
      </c>
      <c r="F1380" s="283">
        <f t="shared" si="379"/>
        <v>71.774193548387103</v>
      </c>
    </row>
    <row r="1381" spans="1:6" s="30" customFormat="1" x14ac:dyDescent="0.2">
      <c r="A1381" s="48">
        <v>412500</v>
      </c>
      <c r="B1381" s="49" t="s">
        <v>57</v>
      </c>
      <c r="C1381" s="58">
        <v>90000</v>
      </c>
      <c r="D1381" s="58">
        <v>80000</v>
      </c>
      <c r="E1381" s="58">
        <v>0</v>
      </c>
      <c r="F1381" s="283">
        <f t="shared" si="379"/>
        <v>88.888888888888886</v>
      </c>
    </row>
    <row r="1382" spans="1:6" s="30" customFormat="1" x14ac:dyDescent="0.2">
      <c r="A1382" s="48">
        <v>412600</v>
      </c>
      <c r="B1382" s="49" t="s">
        <v>58</v>
      </c>
      <c r="C1382" s="58">
        <v>201500</v>
      </c>
      <c r="D1382" s="58">
        <v>201500</v>
      </c>
      <c r="E1382" s="58">
        <v>0</v>
      </c>
      <c r="F1382" s="283">
        <f t="shared" si="379"/>
        <v>100</v>
      </c>
    </row>
    <row r="1383" spans="1:6" s="30" customFormat="1" x14ac:dyDescent="0.2">
      <c r="A1383" s="48">
        <v>412700</v>
      </c>
      <c r="B1383" s="49" t="s">
        <v>60</v>
      </c>
      <c r="C1383" s="58">
        <v>2268500</v>
      </c>
      <c r="D1383" s="58">
        <v>2072000</v>
      </c>
      <c r="E1383" s="58">
        <v>0</v>
      </c>
      <c r="F1383" s="283">
        <f t="shared" si="379"/>
        <v>91.337888472558959</v>
      </c>
    </row>
    <row r="1384" spans="1:6" s="30" customFormat="1" x14ac:dyDescent="0.2">
      <c r="A1384" s="48">
        <v>412700</v>
      </c>
      <c r="B1384" s="49" t="s">
        <v>64</v>
      </c>
      <c r="C1384" s="58">
        <v>80000</v>
      </c>
      <c r="D1384" s="58">
        <v>80000</v>
      </c>
      <c r="E1384" s="58">
        <v>0</v>
      </c>
      <c r="F1384" s="283">
        <f t="shared" si="379"/>
        <v>100</v>
      </c>
    </row>
    <row r="1385" spans="1:6" s="30" customFormat="1" x14ac:dyDescent="0.2">
      <c r="A1385" s="48">
        <v>412700</v>
      </c>
      <c r="B1385" s="49" t="s">
        <v>65</v>
      </c>
      <c r="C1385" s="58">
        <v>420000</v>
      </c>
      <c r="D1385" s="58">
        <v>420000</v>
      </c>
      <c r="E1385" s="58">
        <v>0</v>
      </c>
      <c r="F1385" s="283">
        <f t="shared" si="379"/>
        <v>100</v>
      </c>
    </row>
    <row r="1386" spans="1:6" s="30" customFormat="1" x14ac:dyDescent="0.2">
      <c r="A1386" s="48">
        <v>412700</v>
      </c>
      <c r="B1386" s="49" t="s">
        <v>66</v>
      </c>
      <c r="C1386" s="58">
        <v>120000</v>
      </c>
      <c r="D1386" s="58">
        <v>120000</v>
      </c>
      <c r="E1386" s="58">
        <v>0</v>
      </c>
      <c r="F1386" s="283">
        <f t="shared" si="379"/>
        <v>100</v>
      </c>
    </row>
    <row r="1387" spans="1:6" s="30" customFormat="1" x14ac:dyDescent="0.2">
      <c r="A1387" s="48">
        <v>412900</v>
      </c>
      <c r="B1387" s="53" t="s">
        <v>74</v>
      </c>
      <c r="C1387" s="58">
        <v>15000</v>
      </c>
      <c r="D1387" s="58">
        <v>15000</v>
      </c>
      <c r="E1387" s="58">
        <v>0</v>
      </c>
      <c r="F1387" s="283">
        <f t="shared" si="379"/>
        <v>100</v>
      </c>
    </row>
    <row r="1388" spans="1:6" s="30" customFormat="1" x14ac:dyDescent="0.2">
      <c r="A1388" s="48">
        <v>412900</v>
      </c>
      <c r="B1388" s="53" t="s">
        <v>75</v>
      </c>
      <c r="C1388" s="58">
        <v>75000</v>
      </c>
      <c r="D1388" s="58">
        <v>75000</v>
      </c>
      <c r="E1388" s="58">
        <v>0</v>
      </c>
      <c r="F1388" s="283">
        <f t="shared" si="379"/>
        <v>100</v>
      </c>
    </row>
    <row r="1389" spans="1:6" s="30" customFormat="1" x14ac:dyDescent="0.2">
      <c r="A1389" s="48">
        <v>412900</v>
      </c>
      <c r="B1389" s="53" t="s">
        <v>76</v>
      </c>
      <c r="C1389" s="58">
        <v>4000</v>
      </c>
      <c r="D1389" s="58">
        <v>18000</v>
      </c>
      <c r="E1389" s="58">
        <v>0</v>
      </c>
      <c r="F1389" s="283"/>
    </row>
    <row r="1390" spans="1:6" s="30" customFormat="1" x14ac:dyDescent="0.2">
      <c r="A1390" s="48">
        <v>412900</v>
      </c>
      <c r="B1390" s="53" t="s">
        <v>77</v>
      </c>
      <c r="C1390" s="58">
        <v>13000</v>
      </c>
      <c r="D1390" s="58">
        <v>13000</v>
      </c>
      <c r="E1390" s="58">
        <v>0</v>
      </c>
      <c r="F1390" s="283">
        <f t="shared" si="379"/>
        <v>100</v>
      </c>
    </row>
    <row r="1391" spans="1:6" s="30" customFormat="1" x14ac:dyDescent="0.2">
      <c r="A1391" s="48">
        <v>412900</v>
      </c>
      <c r="B1391" s="49" t="s">
        <v>78</v>
      </c>
      <c r="C1391" s="58">
        <v>15000</v>
      </c>
      <c r="D1391" s="58">
        <v>18000</v>
      </c>
      <c r="E1391" s="58">
        <v>0</v>
      </c>
      <c r="F1391" s="283">
        <f t="shared" si="379"/>
        <v>120</v>
      </c>
    </row>
    <row r="1392" spans="1:6" s="30" customFormat="1" x14ac:dyDescent="0.2">
      <c r="A1392" s="48">
        <v>412900</v>
      </c>
      <c r="B1392" s="49" t="s">
        <v>80</v>
      </c>
      <c r="C1392" s="58">
        <v>25000</v>
      </c>
      <c r="D1392" s="58">
        <v>25000</v>
      </c>
      <c r="E1392" s="58">
        <v>0</v>
      </c>
      <c r="F1392" s="283">
        <f t="shared" si="379"/>
        <v>100</v>
      </c>
    </row>
    <row r="1393" spans="1:6" s="55" customFormat="1" x14ac:dyDescent="0.2">
      <c r="A1393" s="46">
        <v>415000</v>
      </c>
      <c r="B1393" s="51" t="s">
        <v>119</v>
      </c>
      <c r="C1393" s="45">
        <f>SUM(C1394:C1394)</f>
        <v>0</v>
      </c>
      <c r="D1393" s="45">
        <f>SUM(D1394:D1394)</f>
        <v>40000</v>
      </c>
      <c r="E1393" s="45">
        <f>SUM(E1394:E1394)</f>
        <v>0</v>
      </c>
      <c r="F1393" s="282">
        <v>0</v>
      </c>
    </row>
    <row r="1394" spans="1:6" s="30" customFormat="1" x14ac:dyDescent="0.2">
      <c r="A1394" s="48">
        <v>415200</v>
      </c>
      <c r="B1394" s="49" t="s">
        <v>123</v>
      </c>
      <c r="C1394" s="50">
        <v>0</v>
      </c>
      <c r="D1394" s="58">
        <v>40000</v>
      </c>
      <c r="E1394" s="58">
        <v>0</v>
      </c>
      <c r="F1394" s="283">
        <v>0</v>
      </c>
    </row>
    <row r="1395" spans="1:6" s="55" customFormat="1" ht="40.5" x14ac:dyDescent="0.2">
      <c r="A1395" s="46">
        <v>418000</v>
      </c>
      <c r="B1395" s="51" t="s">
        <v>198</v>
      </c>
      <c r="C1395" s="45">
        <f t="shared" ref="C1395:D1395" si="384">C1396</f>
        <v>5000</v>
      </c>
      <c r="D1395" s="45">
        <f t="shared" si="384"/>
        <v>5000</v>
      </c>
      <c r="E1395" s="45">
        <f t="shared" ref="E1395" si="385">E1396</f>
        <v>0</v>
      </c>
      <c r="F1395" s="282">
        <f t="shared" ref="F1395:F1413" si="386">D1395/C1395*100</f>
        <v>100</v>
      </c>
    </row>
    <row r="1396" spans="1:6" s="30" customFormat="1" x14ac:dyDescent="0.2">
      <c r="A1396" s="48">
        <v>418400</v>
      </c>
      <c r="B1396" s="49" t="s">
        <v>200</v>
      </c>
      <c r="C1396" s="58">
        <v>5000</v>
      </c>
      <c r="D1396" s="58">
        <v>5000</v>
      </c>
      <c r="E1396" s="58">
        <v>0</v>
      </c>
      <c r="F1396" s="283">
        <f t="shared" si="386"/>
        <v>100</v>
      </c>
    </row>
    <row r="1397" spans="1:6" s="55" customFormat="1" x14ac:dyDescent="0.2">
      <c r="A1397" s="46">
        <v>419000</v>
      </c>
      <c r="B1397" s="51" t="s">
        <v>201</v>
      </c>
      <c r="C1397" s="45">
        <f t="shared" ref="C1397:D1397" si="387">C1398</f>
        <v>40000</v>
      </c>
      <c r="D1397" s="45">
        <f t="shared" si="387"/>
        <v>40000</v>
      </c>
      <c r="E1397" s="45">
        <f t="shared" ref="E1397" si="388">E1398</f>
        <v>0</v>
      </c>
      <c r="F1397" s="282">
        <f t="shared" si="386"/>
        <v>100</v>
      </c>
    </row>
    <row r="1398" spans="1:6" s="30" customFormat="1" x14ac:dyDescent="0.2">
      <c r="A1398" s="48">
        <v>419100</v>
      </c>
      <c r="B1398" s="49" t="s">
        <v>201</v>
      </c>
      <c r="C1398" s="58">
        <v>40000</v>
      </c>
      <c r="D1398" s="58">
        <v>40000</v>
      </c>
      <c r="E1398" s="58">
        <v>0</v>
      </c>
      <c r="F1398" s="283">
        <f t="shared" si="386"/>
        <v>100</v>
      </c>
    </row>
    <row r="1399" spans="1:6" s="30" customFormat="1" x14ac:dyDescent="0.2">
      <c r="A1399" s="46">
        <v>510000</v>
      </c>
      <c r="B1399" s="51" t="s">
        <v>244</v>
      </c>
      <c r="C1399" s="45">
        <f>C1400+C1405+C1403</f>
        <v>13205900</v>
      </c>
      <c r="D1399" s="45">
        <f>D1400+D1405+D1403</f>
        <v>12959400</v>
      </c>
      <c r="E1399" s="45">
        <f>E1400+E1405+E1403</f>
        <v>0</v>
      </c>
      <c r="F1399" s="282">
        <f t="shared" si="386"/>
        <v>98.133410066712599</v>
      </c>
    </row>
    <row r="1400" spans="1:6" s="30" customFormat="1" x14ac:dyDescent="0.2">
      <c r="A1400" s="46">
        <v>511000</v>
      </c>
      <c r="B1400" s="51" t="s">
        <v>245</v>
      </c>
      <c r="C1400" s="45">
        <f>SUM(C1401:C1402)</f>
        <v>13088900</v>
      </c>
      <c r="D1400" s="45">
        <f>SUM(D1401:D1402)</f>
        <v>12942400</v>
      </c>
      <c r="E1400" s="45">
        <f>SUM(E1401:E1402)</f>
        <v>0</v>
      </c>
      <c r="F1400" s="282">
        <f t="shared" si="386"/>
        <v>98.880731001077251</v>
      </c>
    </row>
    <row r="1401" spans="1:6" s="30" customFormat="1" x14ac:dyDescent="0.2">
      <c r="A1401" s="48">
        <v>511300</v>
      </c>
      <c r="B1401" s="49" t="s">
        <v>248</v>
      </c>
      <c r="C1401" s="58">
        <v>536500</v>
      </c>
      <c r="D1401" s="58">
        <v>387000</v>
      </c>
      <c r="E1401" s="58">
        <v>0</v>
      </c>
      <c r="F1401" s="283">
        <f t="shared" si="386"/>
        <v>72.134203168685929</v>
      </c>
    </row>
    <row r="1402" spans="1:6" s="30" customFormat="1" x14ac:dyDescent="0.2">
      <c r="A1402" s="48">
        <v>511700</v>
      </c>
      <c r="B1402" s="49" t="s">
        <v>251</v>
      </c>
      <c r="C1402" s="58">
        <v>12552400</v>
      </c>
      <c r="D1402" s="58">
        <v>12555400</v>
      </c>
      <c r="E1402" s="58">
        <v>0</v>
      </c>
      <c r="F1402" s="283">
        <f t="shared" si="386"/>
        <v>100.02389981198814</v>
      </c>
    </row>
    <row r="1403" spans="1:6" s="55" customFormat="1" x14ac:dyDescent="0.2">
      <c r="A1403" s="46">
        <v>513000</v>
      </c>
      <c r="B1403" s="51" t="s">
        <v>252</v>
      </c>
      <c r="C1403" s="45">
        <f>C1404+0</f>
        <v>100000</v>
      </c>
      <c r="D1403" s="45">
        <f>D1404+0</f>
        <v>0</v>
      </c>
      <c r="E1403" s="45">
        <f>E1404+0</f>
        <v>0</v>
      </c>
      <c r="F1403" s="282">
        <f t="shared" si="386"/>
        <v>0</v>
      </c>
    </row>
    <row r="1404" spans="1:6" s="30" customFormat="1" x14ac:dyDescent="0.2">
      <c r="A1404" s="48">
        <v>513700</v>
      </c>
      <c r="B1404" s="49" t="s">
        <v>255</v>
      </c>
      <c r="C1404" s="58">
        <v>100000</v>
      </c>
      <c r="D1404" s="58">
        <v>0</v>
      </c>
      <c r="E1404" s="58">
        <v>0</v>
      </c>
      <c r="F1404" s="283">
        <f t="shared" si="386"/>
        <v>0</v>
      </c>
    </row>
    <row r="1405" spans="1:6" s="55" customFormat="1" x14ac:dyDescent="0.2">
      <c r="A1405" s="46">
        <v>516000</v>
      </c>
      <c r="B1405" s="51" t="s">
        <v>256</v>
      </c>
      <c r="C1405" s="45">
        <f t="shared" ref="C1405:D1405" si="389">C1406</f>
        <v>17000</v>
      </c>
      <c r="D1405" s="45">
        <f t="shared" si="389"/>
        <v>17000</v>
      </c>
      <c r="E1405" s="45">
        <f t="shared" ref="E1405" si="390">E1406</f>
        <v>0</v>
      </c>
      <c r="F1405" s="282">
        <f t="shared" si="386"/>
        <v>100</v>
      </c>
    </row>
    <row r="1406" spans="1:6" s="30" customFormat="1" x14ac:dyDescent="0.2">
      <c r="A1406" s="48">
        <v>516100</v>
      </c>
      <c r="B1406" s="49" t="s">
        <v>256</v>
      </c>
      <c r="C1406" s="58">
        <v>17000</v>
      </c>
      <c r="D1406" s="58">
        <v>17000</v>
      </c>
      <c r="E1406" s="58">
        <v>0</v>
      </c>
      <c r="F1406" s="283">
        <f t="shared" si="386"/>
        <v>100</v>
      </c>
    </row>
    <row r="1407" spans="1:6" s="55" customFormat="1" x14ac:dyDescent="0.2">
      <c r="A1407" s="46">
        <v>630000</v>
      </c>
      <c r="B1407" s="51" t="s">
        <v>275</v>
      </c>
      <c r="C1407" s="45">
        <f>C1408+C1410</f>
        <v>920000</v>
      </c>
      <c r="D1407" s="45">
        <f>D1408+D1410</f>
        <v>980000</v>
      </c>
      <c r="E1407" s="45">
        <f>E1408+E1410</f>
        <v>0</v>
      </c>
      <c r="F1407" s="282">
        <f t="shared" si="386"/>
        <v>106.5217391304348</v>
      </c>
    </row>
    <row r="1408" spans="1:6" s="55" customFormat="1" x14ac:dyDescent="0.2">
      <c r="A1408" s="46">
        <v>631000</v>
      </c>
      <c r="B1408" s="51" t="s">
        <v>276</v>
      </c>
      <c r="C1408" s="45">
        <f>0+0+C1409</f>
        <v>30000</v>
      </c>
      <c r="D1408" s="45">
        <f>0+0+D1409</f>
        <v>30000</v>
      </c>
      <c r="E1408" s="45">
        <f>0+0+E1409</f>
        <v>0</v>
      </c>
      <c r="F1408" s="282">
        <f t="shared" si="386"/>
        <v>100</v>
      </c>
    </row>
    <row r="1409" spans="1:6" s="30" customFormat="1" x14ac:dyDescent="0.2">
      <c r="A1409" s="48">
        <v>631900</v>
      </c>
      <c r="B1409" s="49" t="s">
        <v>281</v>
      </c>
      <c r="C1409" s="58">
        <v>30000</v>
      </c>
      <c r="D1409" s="58">
        <v>30000</v>
      </c>
      <c r="E1409" s="58">
        <v>0</v>
      </c>
      <c r="F1409" s="283">
        <f t="shared" si="386"/>
        <v>100</v>
      </c>
    </row>
    <row r="1410" spans="1:6" s="55" customFormat="1" x14ac:dyDescent="0.2">
      <c r="A1410" s="46">
        <v>638000</v>
      </c>
      <c r="B1410" s="51" t="s">
        <v>282</v>
      </c>
      <c r="C1410" s="45">
        <f t="shared" ref="C1410:D1410" si="391">C1411+C1412</f>
        <v>890000</v>
      </c>
      <c r="D1410" s="45">
        <f t="shared" si="391"/>
        <v>950000</v>
      </c>
      <c r="E1410" s="45">
        <f t="shared" ref="E1410" si="392">E1411+E1412</f>
        <v>0</v>
      </c>
      <c r="F1410" s="282">
        <f t="shared" si="386"/>
        <v>106.74157303370787</v>
      </c>
    </row>
    <row r="1411" spans="1:6" s="30" customFormat="1" x14ac:dyDescent="0.2">
      <c r="A1411" s="48">
        <v>638100</v>
      </c>
      <c r="B1411" s="49" t="s">
        <v>283</v>
      </c>
      <c r="C1411" s="58">
        <v>560000</v>
      </c>
      <c r="D1411" s="58">
        <v>610000</v>
      </c>
      <c r="E1411" s="58">
        <v>0</v>
      </c>
      <c r="F1411" s="283">
        <f t="shared" si="386"/>
        <v>108.92857142857142</v>
      </c>
    </row>
    <row r="1412" spans="1:6" s="30" customFormat="1" x14ac:dyDescent="0.2">
      <c r="A1412" s="48">
        <v>638200</v>
      </c>
      <c r="B1412" s="49" t="s">
        <v>284</v>
      </c>
      <c r="C1412" s="58">
        <v>330000</v>
      </c>
      <c r="D1412" s="58">
        <v>340000</v>
      </c>
      <c r="E1412" s="58">
        <v>0</v>
      </c>
      <c r="F1412" s="283">
        <f t="shared" si="386"/>
        <v>103.03030303030303</v>
      </c>
    </row>
    <row r="1413" spans="1:6" s="30" customFormat="1" x14ac:dyDescent="0.2">
      <c r="A1413" s="89"/>
      <c r="B1413" s="83" t="s">
        <v>292</v>
      </c>
      <c r="C1413" s="87">
        <f>C1371+C1399+C1407+0</f>
        <v>25173900</v>
      </c>
      <c r="D1413" s="87">
        <f>D1371+D1399+D1407+0</f>
        <v>25250900</v>
      </c>
      <c r="E1413" s="87">
        <f>E1371+E1399+E1407+0</f>
        <v>0</v>
      </c>
      <c r="F1413" s="34">
        <f t="shared" si="386"/>
        <v>100.30587235192003</v>
      </c>
    </row>
    <row r="1414" spans="1:6" s="30" customFormat="1" x14ac:dyDescent="0.2">
      <c r="A1414" s="66"/>
      <c r="B1414" s="44"/>
      <c r="C1414" s="50"/>
      <c r="D1414" s="50"/>
      <c r="E1414" s="50"/>
      <c r="F1414" s="284"/>
    </row>
    <row r="1415" spans="1:6" s="30" customFormat="1" x14ac:dyDescent="0.2">
      <c r="A1415" s="43"/>
      <c r="B1415" s="44"/>
      <c r="C1415" s="50"/>
      <c r="D1415" s="50"/>
      <c r="E1415" s="50"/>
      <c r="F1415" s="284"/>
    </row>
    <row r="1416" spans="1:6" s="30" customFormat="1" x14ac:dyDescent="0.2">
      <c r="A1416" s="48" t="s">
        <v>365</v>
      </c>
      <c r="B1416" s="51"/>
      <c r="C1416" s="50"/>
      <c r="D1416" s="50"/>
      <c r="E1416" s="50"/>
      <c r="F1416" s="284"/>
    </row>
    <row r="1417" spans="1:6" s="30" customFormat="1" x14ac:dyDescent="0.2">
      <c r="A1417" s="48" t="s">
        <v>364</v>
      </c>
      <c r="B1417" s="51"/>
      <c r="C1417" s="50" t="s">
        <v>287</v>
      </c>
      <c r="D1417" s="50"/>
      <c r="E1417" s="50"/>
      <c r="F1417" s="284"/>
    </row>
    <row r="1418" spans="1:6" s="30" customFormat="1" x14ac:dyDescent="0.2">
      <c r="A1418" s="48" t="s">
        <v>328</v>
      </c>
      <c r="B1418" s="51"/>
      <c r="C1418" s="50"/>
      <c r="D1418" s="50"/>
      <c r="E1418" s="50"/>
      <c r="F1418" s="284"/>
    </row>
    <row r="1419" spans="1:6" s="30" customFormat="1" x14ac:dyDescent="0.2">
      <c r="A1419" s="48" t="s">
        <v>366</v>
      </c>
      <c r="B1419" s="51"/>
      <c r="C1419" s="50"/>
      <c r="D1419" s="50"/>
      <c r="E1419" s="50"/>
      <c r="F1419" s="284"/>
    </row>
    <row r="1420" spans="1:6" s="30" customFormat="1" x14ac:dyDescent="0.2">
      <c r="A1420" s="48"/>
      <c r="B1420" s="79"/>
      <c r="C1420" s="67"/>
      <c r="D1420" s="67"/>
      <c r="E1420" s="67"/>
      <c r="F1420" s="279"/>
    </row>
    <row r="1421" spans="1:6" s="30" customFormat="1" x14ac:dyDescent="0.2">
      <c r="A1421" s="46">
        <v>410000</v>
      </c>
      <c r="B1421" s="47" t="s">
        <v>44</v>
      </c>
      <c r="C1421" s="45">
        <f>C1422+C1427+0</f>
        <v>38915000</v>
      </c>
      <c r="D1421" s="45">
        <f>D1422+D1427+0</f>
        <v>40035000</v>
      </c>
      <c r="E1421" s="45">
        <f>E1422+E1427+0</f>
        <v>0</v>
      </c>
      <c r="F1421" s="282">
        <f t="shared" ref="F1421:F1451" si="393">D1421/C1421*100</f>
        <v>102.87806758319414</v>
      </c>
    </row>
    <row r="1422" spans="1:6" s="30" customFormat="1" x14ac:dyDescent="0.2">
      <c r="A1422" s="46">
        <v>411000</v>
      </c>
      <c r="B1422" s="47" t="s">
        <v>45</v>
      </c>
      <c r="C1422" s="45">
        <f t="shared" ref="C1422:D1422" si="394">SUM(C1423:C1426)</f>
        <v>28250000</v>
      </c>
      <c r="D1422" s="45">
        <f t="shared" si="394"/>
        <v>29870000</v>
      </c>
      <c r="E1422" s="45">
        <f t="shared" ref="E1422" si="395">SUM(E1423:E1426)</f>
        <v>0</v>
      </c>
      <c r="F1422" s="282">
        <f t="shared" si="393"/>
        <v>105.73451327433628</v>
      </c>
    </row>
    <row r="1423" spans="1:6" s="30" customFormat="1" x14ac:dyDescent="0.2">
      <c r="A1423" s="48">
        <v>411100</v>
      </c>
      <c r="B1423" s="49" t="s">
        <v>46</v>
      </c>
      <c r="C1423" s="58">
        <v>26200000</v>
      </c>
      <c r="D1423" s="58">
        <v>27750000</v>
      </c>
      <c r="E1423" s="58">
        <v>0</v>
      </c>
      <c r="F1423" s="283">
        <f t="shared" si="393"/>
        <v>105.91603053435115</v>
      </c>
    </row>
    <row r="1424" spans="1:6" s="30" customFormat="1" x14ac:dyDescent="0.2">
      <c r="A1424" s="48">
        <v>411200</v>
      </c>
      <c r="B1424" s="49" t="s">
        <v>47</v>
      </c>
      <c r="C1424" s="58">
        <v>760000</v>
      </c>
      <c r="D1424" s="58">
        <v>820000</v>
      </c>
      <c r="E1424" s="58">
        <v>0</v>
      </c>
      <c r="F1424" s="283">
        <f t="shared" si="393"/>
        <v>107.89473684210526</v>
      </c>
    </row>
    <row r="1425" spans="1:6" s="30" customFormat="1" ht="40.5" x14ac:dyDescent="0.2">
      <c r="A1425" s="48">
        <v>411300</v>
      </c>
      <c r="B1425" s="49" t="s">
        <v>48</v>
      </c>
      <c r="C1425" s="58">
        <v>810000</v>
      </c>
      <c r="D1425" s="58">
        <v>900000</v>
      </c>
      <c r="E1425" s="58">
        <v>0</v>
      </c>
      <c r="F1425" s="283">
        <f t="shared" si="393"/>
        <v>111.11111111111111</v>
      </c>
    </row>
    <row r="1426" spans="1:6" s="30" customFormat="1" x14ac:dyDescent="0.2">
      <c r="A1426" s="48">
        <v>411400</v>
      </c>
      <c r="B1426" s="49" t="s">
        <v>49</v>
      </c>
      <c r="C1426" s="58">
        <v>480000</v>
      </c>
      <c r="D1426" s="58">
        <v>400000</v>
      </c>
      <c r="E1426" s="58">
        <v>0</v>
      </c>
      <c r="F1426" s="283">
        <f t="shared" si="393"/>
        <v>83.333333333333343</v>
      </c>
    </row>
    <row r="1427" spans="1:6" s="30" customFormat="1" x14ac:dyDescent="0.2">
      <c r="A1427" s="46">
        <v>412000</v>
      </c>
      <c r="B1427" s="51" t="s">
        <v>50</v>
      </c>
      <c r="C1427" s="45">
        <f t="shared" ref="C1427:D1427" si="396">SUM(C1428:C1439)</f>
        <v>10665000</v>
      </c>
      <c r="D1427" s="45">
        <f t="shared" si="396"/>
        <v>10165000</v>
      </c>
      <c r="E1427" s="45">
        <f t="shared" ref="E1427" si="397">SUM(E1428:E1439)</f>
        <v>0</v>
      </c>
      <c r="F1427" s="282">
        <f t="shared" si="393"/>
        <v>95.3117674636662</v>
      </c>
    </row>
    <row r="1428" spans="1:6" s="30" customFormat="1" x14ac:dyDescent="0.2">
      <c r="A1428" s="48">
        <v>412100</v>
      </c>
      <c r="B1428" s="49" t="s">
        <v>51</v>
      </c>
      <c r="C1428" s="58">
        <v>600000</v>
      </c>
      <c r="D1428" s="58">
        <v>600000</v>
      </c>
      <c r="E1428" s="58">
        <v>0</v>
      </c>
      <c r="F1428" s="283">
        <f t="shared" si="393"/>
        <v>100</v>
      </c>
    </row>
    <row r="1429" spans="1:6" s="30" customFormat="1" x14ac:dyDescent="0.2">
      <c r="A1429" s="48">
        <v>412200</v>
      </c>
      <c r="B1429" s="49" t="s">
        <v>52</v>
      </c>
      <c r="C1429" s="58">
        <v>2700000</v>
      </c>
      <c r="D1429" s="58">
        <v>2700000</v>
      </c>
      <c r="E1429" s="58">
        <v>0</v>
      </c>
      <c r="F1429" s="283">
        <f t="shared" si="393"/>
        <v>100</v>
      </c>
    </row>
    <row r="1430" spans="1:6" s="30" customFormat="1" x14ac:dyDescent="0.2">
      <c r="A1430" s="48">
        <v>412300</v>
      </c>
      <c r="B1430" s="49" t="s">
        <v>53</v>
      </c>
      <c r="C1430" s="58">
        <v>310000</v>
      </c>
      <c r="D1430" s="58">
        <v>310000</v>
      </c>
      <c r="E1430" s="58">
        <v>0</v>
      </c>
      <c r="F1430" s="283">
        <f t="shared" si="393"/>
        <v>100</v>
      </c>
    </row>
    <row r="1431" spans="1:6" s="30" customFormat="1" x14ac:dyDescent="0.2">
      <c r="A1431" s="48">
        <v>412500</v>
      </c>
      <c r="B1431" s="49" t="s">
        <v>57</v>
      </c>
      <c r="C1431" s="58">
        <v>320000</v>
      </c>
      <c r="D1431" s="58">
        <v>320000</v>
      </c>
      <c r="E1431" s="58">
        <v>0</v>
      </c>
      <c r="F1431" s="283">
        <f t="shared" si="393"/>
        <v>100</v>
      </c>
    </row>
    <row r="1432" spans="1:6" s="30" customFormat="1" x14ac:dyDescent="0.2">
      <c r="A1432" s="48">
        <v>412600</v>
      </c>
      <c r="B1432" s="49" t="s">
        <v>58</v>
      </c>
      <c r="C1432" s="58">
        <v>150000</v>
      </c>
      <c r="D1432" s="58">
        <v>150000</v>
      </c>
      <c r="E1432" s="58">
        <v>0</v>
      </c>
      <c r="F1432" s="283">
        <f t="shared" si="393"/>
        <v>100</v>
      </c>
    </row>
    <row r="1433" spans="1:6" s="30" customFormat="1" x14ac:dyDescent="0.2">
      <c r="A1433" s="48">
        <v>412700</v>
      </c>
      <c r="B1433" s="49" t="s">
        <v>60</v>
      </c>
      <c r="C1433" s="58">
        <v>6500000</v>
      </c>
      <c r="D1433" s="58">
        <v>6000000</v>
      </c>
      <c r="E1433" s="58">
        <v>0</v>
      </c>
      <c r="F1433" s="283">
        <f t="shared" si="393"/>
        <v>92.307692307692307</v>
      </c>
    </row>
    <row r="1434" spans="1:6" s="30" customFormat="1" x14ac:dyDescent="0.2">
      <c r="A1434" s="48">
        <v>412900</v>
      </c>
      <c r="B1434" s="53" t="s">
        <v>74</v>
      </c>
      <c r="C1434" s="58">
        <v>0</v>
      </c>
      <c r="D1434" s="58">
        <v>1000</v>
      </c>
      <c r="E1434" s="58">
        <v>0</v>
      </c>
      <c r="F1434" s="283">
        <v>0</v>
      </c>
    </row>
    <row r="1435" spans="1:6" s="30" customFormat="1" x14ac:dyDescent="0.2">
      <c r="A1435" s="48">
        <v>412900</v>
      </c>
      <c r="B1435" s="53" t="s">
        <v>75</v>
      </c>
      <c r="C1435" s="58">
        <v>10000</v>
      </c>
      <c r="D1435" s="58">
        <v>10000</v>
      </c>
      <c r="E1435" s="58">
        <v>0</v>
      </c>
      <c r="F1435" s="283">
        <f t="shared" si="393"/>
        <v>100</v>
      </c>
    </row>
    <row r="1436" spans="1:6" s="30" customFormat="1" x14ac:dyDescent="0.2">
      <c r="A1436" s="48">
        <v>412900</v>
      </c>
      <c r="B1436" s="53" t="s">
        <v>76</v>
      </c>
      <c r="C1436" s="58">
        <v>4000</v>
      </c>
      <c r="D1436" s="58">
        <v>4000</v>
      </c>
      <c r="E1436" s="58">
        <v>0</v>
      </c>
      <c r="F1436" s="283">
        <f t="shared" si="393"/>
        <v>100</v>
      </c>
    </row>
    <row r="1437" spans="1:6" s="30" customFormat="1" x14ac:dyDescent="0.2">
      <c r="A1437" s="48">
        <v>412900</v>
      </c>
      <c r="B1437" s="53" t="s">
        <v>77</v>
      </c>
      <c r="C1437" s="58">
        <v>9000</v>
      </c>
      <c r="D1437" s="58">
        <v>5000</v>
      </c>
      <c r="E1437" s="58">
        <v>0</v>
      </c>
      <c r="F1437" s="283">
        <f t="shared" si="393"/>
        <v>55.555555555555557</v>
      </c>
    </row>
    <row r="1438" spans="1:6" s="30" customFormat="1" x14ac:dyDescent="0.2">
      <c r="A1438" s="48">
        <v>412900</v>
      </c>
      <c r="B1438" s="53" t="s">
        <v>78</v>
      </c>
      <c r="C1438" s="58">
        <v>60000</v>
      </c>
      <c r="D1438" s="58">
        <v>60000</v>
      </c>
      <c r="E1438" s="58">
        <v>0</v>
      </c>
      <c r="F1438" s="283">
        <f t="shared" si="393"/>
        <v>100</v>
      </c>
    </row>
    <row r="1439" spans="1:6" s="30" customFormat="1" x14ac:dyDescent="0.2">
      <c r="A1439" s="48">
        <v>412900</v>
      </c>
      <c r="B1439" s="49" t="s">
        <v>80</v>
      </c>
      <c r="C1439" s="58">
        <v>2000</v>
      </c>
      <c r="D1439" s="58">
        <v>5000</v>
      </c>
      <c r="E1439" s="58">
        <v>0</v>
      </c>
      <c r="F1439" s="283">
        <f t="shared" si="393"/>
        <v>250</v>
      </c>
    </row>
    <row r="1440" spans="1:6" s="55" customFormat="1" x14ac:dyDescent="0.2">
      <c r="A1440" s="46">
        <v>480000</v>
      </c>
      <c r="B1440" s="51" t="s">
        <v>202</v>
      </c>
      <c r="C1440" s="45">
        <f t="shared" ref="C1440:D1441" si="398">C1441</f>
        <v>0</v>
      </c>
      <c r="D1440" s="45">
        <f t="shared" si="398"/>
        <v>0</v>
      </c>
      <c r="E1440" s="45">
        <f t="shared" ref="E1440:E1441" si="399">E1441</f>
        <v>60000</v>
      </c>
      <c r="F1440" s="282">
        <v>0</v>
      </c>
    </row>
    <row r="1441" spans="1:6" s="55" customFormat="1" x14ac:dyDescent="0.2">
      <c r="A1441" s="46">
        <v>488000</v>
      </c>
      <c r="B1441" s="51" t="s">
        <v>31</v>
      </c>
      <c r="C1441" s="45">
        <f t="shared" si="398"/>
        <v>0</v>
      </c>
      <c r="D1441" s="45">
        <f t="shared" si="398"/>
        <v>0</v>
      </c>
      <c r="E1441" s="45">
        <f t="shared" si="399"/>
        <v>60000</v>
      </c>
      <c r="F1441" s="282">
        <v>0</v>
      </c>
    </row>
    <row r="1442" spans="1:6" s="30" customFormat="1" x14ac:dyDescent="0.2">
      <c r="A1442" s="48">
        <v>488100</v>
      </c>
      <c r="B1442" s="49" t="s">
        <v>31</v>
      </c>
      <c r="C1442" s="58">
        <v>0</v>
      </c>
      <c r="D1442" s="58">
        <v>0</v>
      </c>
      <c r="E1442" s="58">
        <v>60000</v>
      </c>
      <c r="F1442" s="283">
        <v>0</v>
      </c>
    </row>
    <row r="1443" spans="1:6" s="55" customFormat="1" x14ac:dyDescent="0.2">
      <c r="A1443" s="46">
        <v>510000</v>
      </c>
      <c r="B1443" s="51" t="s">
        <v>244</v>
      </c>
      <c r="C1443" s="45">
        <f>C1444+0+0</f>
        <v>0</v>
      </c>
      <c r="D1443" s="45">
        <f>D1444+0+0</f>
        <v>550000</v>
      </c>
      <c r="E1443" s="45">
        <f>E1444+0+0</f>
        <v>0</v>
      </c>
      <c r="F1443" s="282">
        <v>0</v>
      </c>
    </row>
    <row r="1444" spans="1:6" s="55" customFormat="1" x14ac:dyDescent="0.2">
      <c r="A1444" s="46">
        <v>511000</v>
      </c>
      <c r="B1444" s="51" t="s">
        <v>245</v>
      </c>
      <c r="C1444" s="45">
        <f>C1445+0+0+0</f>
        <v>0</v>
      </c>
      <c r="D1444" s="45">
        <f>D1445+0+0+0</f>
        <v>550000</v>
      </c>
      <c r="E1444" s="45">
        <f>E1445+0+0+0</f>
        <v>0</v>
      </c>
      <c r="F1444" s="282">
        <v>0</v>
      </c>
    </row>
    <row r="1445" spans="1:6" s="30" customFormat="1" x14ac:dyDescent="0.2">
      <c r="A1445" s="48">
        <v>511300</v>
      </c>
      <c r="B1445" s="49" t="s">
        <v>248</v>
      </c>
      <c r="C1445" s="58">
        <v>0</v>
      </c>
      <c r="D1445" s="58">
        <v>550000</v>
      </c>
      <c r="E1445" s="58">
        <v>0</v>
      </c>
      <c r="F1445" s="283">
        <v>0</v>
      </c>
    </row>
    <row r="1446" spans="1:6" s="55" customFormat="1" x14ac:dyDescent="0.2">
      <c r="A1446" s="46">
        <v>630000</v>
      </c>
      <c r="B1446" s="51" t="s">
        <v>275</v>
      </c>
      <c r="C1446" s="45">
        <f>C1447+C1449</f>
        <v>1077100</v>
      </c>
      <c r="D1446" s="45">
        <f>D1447+D1449</f>
        <v>1277100</v>
      </c>
      <c r="E1446" s="45">
        <f>E1447+E1449</f>
        <v>0</v>
      </c>
      <c r="F1446" s="282">
        <f t="shared" si="393"/>
        <v>118.56837805217715</v>
      </c>
    </row>
    <row r="1447" spans="1:6" s="55" customFormat="1" x14ac:dyDescent="0.2">
      <c r="A1447" s="46">
        <v>631000</v>
      </c>
      <c r="B1447" s="51" t="s">
        <v>276</v>
      </c>
      <c r="C1447" s="45">
        <f>C1448+0+0</f>
        <v>77100</v>
      </c>
      <c r="D1447" s="45">
        <f>D1448+0+0</f>
        <v>77100</v>
      </c>
      <c r="E1447" s="45">
        <f>E1448+0+0</f>
        <v>0</v>
      </c>
      <c r="F1447" s="282">
        <f t="shared" si="393"/>
        <v>100</v>
      </c>
    </row>
    <row r="1448" spans="1:6" s="30" customFormat="1" x14ac:dyDescent="0.2">
      <c r="A1448" s="48">
        <v>631900</v>
      </c>
      <c r="B1448" s="49" t="s">
        <v>279</v>
      </c>
      <c r="C1448" s="58">
        <v>77100</v>
      </c>
      <c r="D1448" s="58">
        <v>77100</v>
      </c>
      <c r="E1448" s="58">
        <v>0</v>
      </c>
      <c r="F1448" s="283">
        <f t="shared" si="393"/>
        <v>100</v>
      </c>
    </row>
    <row r="1449" spans="1:6" s="55" customFormat="1" x14ac:dyDescent="0.2">
      <c r="A1449" s="46">
        <v>638000</v>
      </c>
      <c r="B1449" s="51" t="s">
        <v>282</v>
      </c>
      <c r="C1449" s="45">
        <f t="shared" ref="C1449:D1449" si="400">C1450</f>
        <v>1000000</v>
      </c>
      <c r="D1449" s="45">
        <f t="shared" si="400"/>
        <v>1200000</v>
      </c>
      <c r="E1449" s="45">
        <f t="shared" ref="E1449" si="401">E1450</f>
        <v>0</v>
      </c>
      <c r="F1449" s="282">
        <f t="shared" si="393"/>
        <v>120</v>
      </c>
    </row>
    <row r="1450" spans="1:6" s="30" customFormat="1" x14ac:dyDescent="0.2">
      <c r="A1450" s="48">
        <v>638100</v>
      </c>
      <c r="B1450" s="49" t="s">
        <v>283</v>
      </c>
      <c r="C1450" s="58">
        <v>1000000</v>
      </c>
      <c r="D1450" s="58">
        <v>1200000</v>
      </c>
      <c r="E1450" s="58">
        <v>0</v>
      </c>
      <c r="F1450" s="283">
        <f t="shared" si="393"/>
        <v>120</v>
      </c>
    </row>
    <row r="1451" spans="1:6" s="30" customFormat="1" x14ac:dyDescent="0.2">
      <c r="A1451" s="37"/>
      <c r="B1451" s="83" t="s">
        <v>292</v>
      </c>
      <c r="C1451" s="87">
        <f>C1421+C1446+C1443+C1440</f>
        <v>39992100</v>
      </c>
      <c r="D1451" s="87">
        <f>D1421+D1446+D1443+D1440</f>
        <v>41862100</v>
      </c>
      <c r="E1451" s="87">
        <f>E1421+E1446+E1443+E1440</f>
        <v>60000</v>
      </c>
      <c r="F1451" s="34">
        <f t="shared" si="393"/>
        <v>104.67592349489023</v>
      </c>
    </row>
    <row r="1452" spans="1:6" s="30" customFormat="1" x14ac:dyDescent="0.2">
      <c r="A1452" s="40"/>
      <c r="B1452" s="44"/>
      <c r="C1452" s="67"/>
      <c r="D1452" s="67"/>
      <c r="E1452" s="67"/>
      <c r="F1452" s="279"/>
    </row>
    <row r="1453" spans="1:6" s="30" customFormat="1" x14ac:dyDescent="0.2">
      <c r="A1453" s="43"/>
      <c r="B1453" s="44"/>
      <c r="C1453" s="50"/>
      <c r="D1453" s="50"/>
      <c r="E1453" s="50"/>
      <c r="F1453" s="284"/>
    </row>
    <row r="1454" spans="1:6" s="30" customFormat="1" x14ac:dyDescent="0.2">
      <c r="A1454" s="48" t="s">
        <v>367</v>
      </c>
      <c r="B1454" s="51"/>
      <c r="C1454" s="50"/>
      <c r="D1454" s="50"/>
      <c r="E1454" s="50"/>
      <c r="F1454" s="284"/>
    </row>
    <row r="1455" spans="1:6" s="30" customFormat="1" x14ac:dyDescent="0.2">
      <c r="A1455" s="48" t="s">
        <v>364</v>
      </c>
      <c r="B1455" s="51"/>
      <c r="C1455" s="50"/>
      <c r="D1455" s="50"/>
      <c r="E1455" s="50"/>
      <c r="F1455" s="284"/>
    </row>
    <row r="1456" spans="1:6" s="30" customFormat="1" x14ac:dyDescent="0.2">
      <c r="A1456" s="48" t="s">
        <v>335</v>
      </c>
      <c r="B1456" s="51"/>
      <c r="C1456" s="50"/>
      <c r="D1456" s="50"/>
      <c r="E1456" s="50"/>
      <c r="F1456" s="284"/>
    </row>
    <row r="1457" spans="1:6" s="30" customFormat="1" x14ac:dyDescent="0.2">
      <c r="A1457" s="48" t="s">
        <v>291</v>
      </c>
      <c r="B1457" s="51"/>
      <c r="C1457" s="50"/>
      <c r="D1457" s="50"/>
      <c r="E1457" s="50"/>
      <c r="F1457" s="284"/>
    </row>
    <row r="1458" spans="1:6" s="30" customFormat="1" x14ac:dyDescent="0.2">
      <c r="A1458" s="48"/>
      <c r="B1458" s="79"/>
      <c r="C1458" s="67"/>
      <c r="D1458" s="67"/>
      <c r="E1458" s="67"/>
      <c r="F1458" s="279"/>
    </row>
    <row r="1459" spans="1:6" s="30" customFormat="1" x14ac:dyDescent="0.2">
      <c r="A1459" s="46">
        <v>410000</v>
      </c>
      <c r="B1459" s="47" t="s">
        <v>44</v>
      </c>
      <c r="C1459" s="45">
        <f>C1460+C1465+C1478+0</f>
        <v>5575800</v>
      </c>
      <c r="D1459" s="45">
        <f>D1460+D1465+D1478+0</f>
        <v>6024800</v>
      </c>
      <c r="E1459" s="45">
        <f>E1460+E1465+E1478+0</f>
        <v>0</v>
      </c>
      <c r="F1459" s="282">
        <f t="shared" ref="F1459:F1488" si="402">D1459/C1459*100</f>
        <v>108.05265612109474</v>
      </c>
    </row>
    <row r="1460" spans="1:6" s="30" customFormat="1" x14ac:dyDescent="0.2">
      <c r="A1460" s="46">
        <v>411000</v>
      </c>
      <c r="B1460" s="47" t="s">
        <v>45</v>
      </c>
      <c r="C1460" s="45">
        <f t="shared" ref="C1460:D1460" si="403">SUM(C1461:C1464)</f>
        <v>4762200</v>
      </c>
      <c r="D1460" s="45">
        <f t="shared" si="403"/>
        <v>5211200</v>
      </c>
      <c r="E1460" s="45">
        <f t="shared" ref="E1460" si="404">SUM(E1461:E1464)</f>
        <v>0</v>
      </c>
      <c r="F1460" s="282">
        <f t="shared" si="402"/>
        <v>109.42841543824282</v>
      </c>
    </row>
    <row r="1461" spans="1:6" s="30" customFormat="1" x14ac:dyDescent="0.2">
      <c r="A1461" s="48">
        <v>411100</v>
      </c>
      <c r="B1461" s="49" t="s">
        <v>46</v>
      </c>
      <c r="C1461" s="58">
        <v>4460000</v>
      </c>
      <c r="D1461" s="58">
        <v>4909000</v>
      </c>
      <c r="E1461" s="58">
        <v>0</v>
      </c>
      <c r="F1461" s="283">
        <f t="shared" si="402"/>
        <v>110.06726457399103</v>
      </c>
    </row>
    <row r="1462" spans="1:6" s="30" customFormat="1" x14ac:dyDescent="0.2">
      <c r="A1462" s="48">
        <v>411200</v>
      </c>
      <c r="B1462" s="49" t="s">
        <v>47</v>
      </c>
      <c r="C1462" s="58">
        <v>130000</v>
      </c>
      <c r="D1462" s="58">
        <v>130000</v>
      </c>
      <c r="E1462" s="58">
        <v>0</v>
      </c>
      <c r="F1462" s="283">
        <f t="shared" si="402"/>
        <v>100</v>
      </c>
    </row>
    <row r="1463" spans="1:6" s="30" customFormat="1" ht="40.5" x14ac:dyDescent="0.2">
      <c r="A1463" s="48">
        <v>411300</v>
      </c>
      <c r="B1463" s="49" t="s">
        <v>48</v>
      </c>
      <c r="C1463" s="58">
        <v>120000</v>
      </c>
      <c r="D1463" s="58">
        <v>120000</v>
      </c>
      <c r="E1463" s="58">
        <v>0</v>
      </c>
      <c r="F1463" s="283">
        <f t="shared" si="402"/>
        <v>100</v>
      </c>
    </row>
    <row r="1464" spans="1:6" s="30" customFormat="1" x14ac:dyDescent="0.2">
      <c r="A1464" s="48">
        <v>411400</v>
      </c>
      <c r="B1464" s="49" t="s">
        <v>49</v>
      </c>
      <c r="C1464" s="58">
        <v>52200</v>
      </c>
      <c r="D1464" s="58">
        <v>52200</v>
      </c>
      <c r="E1464" s="58">
        <v>0</v>
      </c>
      <c r="F1464" s="283">
        <f t="shared" si="402"/>
        <v>100</v>
      </c>
    </row>
    <row r="1465" spans="1:6" s="30" customFormat="1" x14ac:dyDescent="0.2">
      <c r="A1465" s="46">
        <v>412000</v>
      </c>
      <c r="B1465" s="51" t="s">
        <v>50</v>
      </c>
      <c r="C1465" s="45">
        <f t="shared" ref="C1465:D1465" si="405">SUM(C1466:C1477)</f>
        <v>813100</v>
      </c>
      <c r="D1465" s="45">
        <f t="shared" si="405"/>
        <v>813100</v>
      </c>
      <c r="E1465" s="45">
        <f t="shared" ref="E1465" si="406">SUM(E1466:E1477)</f>
        <v>0</v>
      </c>
      <c r="F1465" s="282">
        <f t="shared" si="402"/>
        <v>100</v>
      </c>
    </row>
    <row r="1466" spans="1:6" s="30" customFormat="1" x14ac:dyDescent="0.2">
      <c r="A1466" s="48">
        <v>412100</v>
      </c>
      <c r="B1466" s="49" t="s">
        <v>51</v>
      </c>
      <c r="C1466" s="58">
        <v>30000</v>
      </c>
      <c r="D1466" s="58">
        <v>30000</v>
      </c>
      <c r="E1466" s="58">
        <v>0</v>
      </c>
      <c r="F1466" s="283">
        <f t="shared" si="402"/>
        <v>100</v>
      </c>
    </row>
    <row r="1467" spans="1:6" s="30" customFormat="1" x14ac:dyDescent="0.2">
      <c r="A1467" s="48">
        <v>412200</v>
      </c>
      <c r="B1467" s="49" t="s">
        <v>52</v>
      </c>
      <c r="C1467" s="58">
        <v>155000</v>
      </c>
      <c r="D1467" s="58">
        <v>155000</v>
      </c>
      <c r="E1467" s="58">
        <v>0</v>
      </c>
      <c r="F1467" s="283">
        <f t="shared" si="402"/>
        <v>100</v>
      </c>
    </row>
    <row r="1468" spans="1:6" s="30" customFormat="1" x14ac:dyDescent="0.2">
      <c r="A1468" s="48">
        <v>412300</v>
      </c>
      <c r="B1468" s="49" t="s">
        <v>53</v>
      </c>
      <c r="C1468" s="58">
        <v>30000</v>
      </c>
      <c r="D1468" s="58">
        <v>29999.999999999996</v>
      </c>
      <c r="E1468" s="58">
        <v>0</v>
      </c>
      <c r="F1468" s="283">
        <f t="shared" si="402"/>
        <v>99.999999999999986</v>
      </c>
    </row>
    <row r="1469" spans="1:6" s="30" customFormat="1" x14ac:dyDescent="0.2">
      <c r="A1469" s="48">
        <v>412500</v>
      </c>
      <c r="B1469" s="49" t="s">
        <v>57</v>
      </c>
      <c r="C1469" s="58">
        <v>13000</v>
      </c>
      <c r="D1469" s="58">
        <v>13000</v>
      </c>
      <c r="E1469" s="58">
        <v>0</v>
      </c>
      <c r="F1469" s="283">
        <f t="shared" si="402"/>
        <v>100</v>
      </c>
    </row>
    <row r="1470" spans="1:6" s="30" customFormat="1" x14ac:dyDescent="0.2">
      <c r="A1470" s="48">
        <v>412600</v>
      </c>
      <c r="B1470" s="49" t="s">
        <v>58</v>
      </c>
      <c r="C1470" s="58">
        <v>40000</v>
      </c>
      <c r="D1470" s="58">
        <v>40000</v>
      </c>
      <c r="E1470" s="58">
        <v>0</v>
      </c>
      <c r="F1470" s="283">
        <f t="shared" si="402"/>
        <v>100</v>
      </c>
    </row>
    <row r="1471" spans="1:6" s="30" customFormat="1" x14ac:dyDescent="0.2">
      <c r="A1471" s="48">
        <v>412700</v>
      </c>
      <c r="B1471" s="49" t="s">
        <v>60</v>
      </c>
      <c r="C1471" s="58">
        <v>150000</v>
      </c>
      <c r="D1471" s="58">
        <v>150000</v>
      </c>
      <c r="E1471" s="58">
        <v>0</v>
      </c>
      <c r="F1471" s="283">
        <f t="shared" si="402"/>
        <v>100</v>
      </c>
    </row>
    <row r="1472" spans="1:6" s="30" customFormat="1" x14ac:dyDescent="0.2">
      <c r="A1472" s="48">
        <v>412900</v>
      </c>
      <c r="B1472" s="53" t="s">
        <v>74</v>
      </c>
      <c r="C1472" s="58">
        <v>4000</v>
      </c>
      <c r="D1472" s="58">
        <v>4000</v>
      </c>
      <c r="E1472" s="58">
        <v>0</v>
      </c>
      <c r="F1472" s="283">
        <f t="shared" si="402"/>
        <v>100</v>
      </c>
    </row>
    <row r="1473" spans="1:6" s="30" customFormat="1" x14ac:dyDescent="0.2">
      <c r="A1473" s="48">
        <v>412900</v>
      </c>
      <c r="B1473" s="53" t="s">
        <v>75</v>
      </c>
      <c r="C1473" s="58">
        <v>375000</v>
      </c>
      <c r="D1473" s="58">
        <v>375000</v>
      </c>
      <c r="E1473" s="58">
        <v>0</v>
      </c>
      <c r="F1473" s="283">
        <f t="shared" si="402"/>
        <v>100</v>
      </c>
    </row>
    <row r="1474" spans="1:6" s="30" customFormat="1" x14ac:dyDescent="0.2">
      <c r="A1474" s="48">
        <v>412900</v>
      </c>
      <c r="B1474" s="53" t="s">
        <v>76</v>
      </c>
      <c r="C1474" s="58">
        <v>2100</v>
      </c>
      <c r="D1474" s="58">
        <v>2100</v>
      </c>
      <c r="E1474" s="58">
        <v>0</v>
      </c>
      <c r="F1474" s="283">
        <f t="shared" si="402"/>
        <v>100</v>
      </c>
    </row>
    <row r="1475" spans="1:6" s="30" customFormat="1" x14ac:dyDescent="0.2">
      <c r="A1475" s="48">
        <v>412900</v>
      </c>
      <c r="B1475" s="53" t="s">
        <v>77</v>
      </c>
      <c r="C1475" s="58">
        <v>3000</v>
      </c>
      <c r="D1475" s="58">
        <v>3000</v>
      </c>
      <c r="E1475" s="58">
        <v>0</v>
      </c>
      <c r="F1475" s="283">
        <f t="shared" si="402"/>
        <v>100</v>
      </c>
    </row>
    <row r="1476" spans="1:6" s="30" customFormat="1" x14ac:dyDescent="0.2">
      <c r="A1476" s="48">
        <v>412900</v>
      </c>
      <c r="B1476" s="49" t="s">
        <v>78</v>
      </c>
      <c r="C1476" s="58">
        <v>10000.000000000002</v>
      </c>
      <c r="D1476" s="58">
        <v>10000.000000000002</v>
      </c>
      <c r="E1476" s="58">
        <v>0</v>
      </c>
      <c r="F1476" s="283">
        <f t="shared" si="402"/>
        <v>100</v>
      </c>
    </row>
    <row r="1477" spans="1:6" s="30" customFormat="1" x14ac:dyDescent="0.2">
      <c r="A1477" s="48">
        <v>412900</v>
      </c>
      <c r="B1477" s="49" t="s">
        <v>80</v>
      </c>
      <c r="C1477" s="58">
        <v>1000</v>
      </c>
      <c r="D1477" s="58">
        <v>1000</v>
      </c>
      <c r="E1477" s="58">
        <v>0</v>
      </c>
      <c r="F1477" s="283">
        <f t="shared" si="402"/>
        <v>100</v>
      </c>
    </row>
    <row r="1478" spans="1:6" s="55" customFormat="1" x14ac:dyDescent="0.2">
      <c r="A1478" s="46">
        <v>413000</v>
      </c>
      <c r="B1478" s="51" t="s">
        <v>96</v>
      </c>
      <c r="C1478" s="45">
        <f t="shared" ref="C1478:D1478" si="407">C1479</f>
        <v>500</v>
      </c>
      <c r="D1478" s="45">
        <f t="shared" si="407"/>
        <v>500</v>
      </c>
      <c r="E1478" s="45">
        <f t="shared" ref="E1478" si="408">E1479</f>
        <v>0</v>
      </c>
      <c r="F1478" s="282">
        <f t="shared" si="402"/>
        <v>100</v>
      </c>
    </row>
    <row r="1479" spans="1:6" s="30" customFormat="1" x14ac:dyDescent="0.2">
      <c r="A1479" s="56">
        <v>413900</v>
      </c>
      <c r="B1479" s="49" t="s">
        <v>106</v>
      </c>
      <c r="C1479" s="58">
        <v>500</v>
      </c>
      <c r="D1479" s="58">
        <v>500</v>
      </c>
      <c r="E1479" s="58">
        <v>0</v>
      </c>
      <c r="F1479" s="283">
        <f t="shared" si="402"/>
        <v>100</v>
      </c>
    </row>
    <row r="1480" spans="1:6" s="55" customFormat="1" x14ac:dyDescent="0.2">
      <c r="A1480" s="46">
        <v>480000</v>
      </c>
      <c r="B1480" s="51" t="s">
        <v>202</v>
      </c>
      <c r="C1480" s="45">
        <f>C1481+0</f>
        <v>1000</v>
      </c>
      <c r="D1480" s="45">
        <f>D1481+0</f>
        <v>1000</v>
      </c>
      <c r="E1480" s="45">
        <f>E1481+0</f>
        <v>0</v>
      </c>
      <c r="F1480" s="282">
        <f t="shared" si="402"/>
        <v>100</v>
      </c>
    </row>
    <row r="1481" spans="1:6" s="55" customFormat="1" x14ac:dyDescent="0.2">
      <c r="A1481" s="46">
        <v>488000</v>
      </c>
      <c r="B1481" s="51" t="s">
        <v>31</v>
      </c>
      <c r="C1481" s="45">
        <f t="shared" ref="C1481:D1481" si="409">C1482</f>
        <v>1000</v>
      </c>
      <c r="D1481" s="45">
        <f t="shared" si="409"/>
        <v>1000</v>
      </c>
      <c r="E1481" s="45">
        <f t="shared" ref="E1481" si="410">E1482</f>
        <v>0</v>
      </c>
      <c r="F1481" s="282">
        <f t="shared" si="402"/>
        <v>100</v>
      </c>
    </row>
    <row r="1482" spans="1:6" s="30" customFormat="1" x14ac:dyDescent="0.2">
      <c r="A1482" s="48">
        <v>488100</v>
      </c>
      <c r="B1482" s="261" t="s">
        <v>31</v>
      </c>
      <c r="C1482" s="58">
        <v>1000</v>
      </c>
      <c r="D1482" s="58">
        <v>1000</v>
      </c>
      <c r="E1482" s="58">
        <v>0</v>
      </c>
      <c r="F1482" s="283">
        <f t="shared" si="402"/>
        <v>100</v>
      </c>
    </row>
    <row r="1483" spans="1:6" s="30" customFormat="1" x14ac:dyDescent="0.2">
      <c r="A1483" s="46">
        <v>510000</v>
      </c>
      <c r="B1483" s="51" t="s">
        <v>244</v>
      </c>
      <c r="C1483" s="45">
        <f t="shared" ref="C1483:D1483" si="411">C1484</f>
        <v>10000</v>
      </c>
      <c r="D1483" s="45">
        <f t="shared" si="411"/>
        <v>10000</v>
      </c>
      <c r="E1483" s="45">
        <f t="shared" ref="E1483" si="412">E1484</f>
        <v>0</v>
      </c>
      <c r="F1483" s="282">
        <f t="shared" si="402"/>
        <v>100</v>
      </c>
    </row>
    <row r="1484" spans="1:6" s="30" customFormat="1" x14ac:dyDescent="0.2">
      <c r="A1484" s="46">
        <v>511000</v>
      </c>
      <c r="B1484" s="51" t="s">
        <v>245</v>
      </c>
      <c r="C1484" s="45">
        <f>SUM(C1485:C1485)</f>
        <v>10000</v>
      </c>
      <c r="D1484" s="45">
        <f>SUM(D1485:D1485)</f>
        <v>10000</v>
      </c>
      <c r="E1484" s="45">
        <f>SUM(E1485:E1485)</f>
        <v>0</v>
      </c>
      <c r="F1484" s="282">
        <f t="shared" si="402"/>
        <v>100</v>
      </c>
    </row>
    <row r="1485" spans="1:6" s="30" customFormat="1" x14ac:dyDescent="0.2">
      <c r="A1485" s="48">
        <v>511300</v>
      </c>
      <c r="B1485" s="49" t="s">
        <v>248</v>
      </c>
      <c r="C1485" s="58">
        <v>10000</v>
      </c>
      <c r="D1485" s="58">
        <v>10000</v>
      </c>
      <c r="E1485" s="58">
        <v>0</v>
      </c>
      <c r="F1485" s="283">
        <f t="shared" si="402"/>
        <v>100</v>
      </c>
    </row>
    <row r="1486" spans="1:6" s="55" customFormat="1" x14ac:dyDescent="0.2">
      <c r="A1486" s="46">
        <v>630000</v>
      </c>
      <c r="B1486" s="51" t="s">
        <v>275</v>
      </c>
      <c r="C1486" s="45">
        <f>0+C1487</f>
        <v>121000</v>
      </c>
      <c r="D1486" s="45">
        <f>0+D1487</f>
        <v>121000</v>
      </c>
      <c r="E1486" s="45">
        <f>0+E1487</f>
        <v>0</v>
      </c>
      <c r="F1486" s="282">
        <f t="shared" si="402"/>
        <v>100</v>
      </c>
    </row>
    <row r="1487" spans="1:6" s="55" customFormat="1" x14ac:dyDescent="0.2">
      <c r="A1487" s="46">
        <v>638000</v>
      </c>
      <c r="B1487" s="51" t="s">
        <v>282</v>
      </c>
      <c r="C1487" s="45">
        <f t="shared" ref="C1487:D1487" si="413">C1488</f>
        <v>121000</v>
      </c>
      <c r="D1487" s="45">
        <f t="shared" si="413"/>
        <v>121000</v>
      </c>
      <c r="E1487" s="45">
        <f t="shared" ref="E1487" si="414">E1488</f>
        <v>0</v>
      </c>
      <c r="F1487" s="282">
        <f t="shared" si="402"/>
        <v>100</v>
      </c>
    </row>
    <row r="1488" spans="1:6" s="30" customFormat="1" x14ac:dyDescent="0.2">
      <c r="A1488" s="48">
        <v>638100</v>
      </c>
      <c r="B1488" s="49" t="s">
        <v>283</v>
      </c>
      <c r="C1488" s="58">
        <v>121000</v>
      </c>
      <c r="D1488" s="58">
        <v>121000</v>
      </c>
      <c r="E1488" s="58">
        <v>0</v>
      </c>
      <c r="F1488" s="283">
        <f t="shared" si="402"/>
        <v>100</v>
      </c>
    </row>
    <row r="1489" spans="1:6" s="30" customFormat="1" x14ac:dyDescent="0.2">
      <c r="A1489" s="89"/>
      <c r="B1489" s="83" t="s">
        <v>292</v>
      </c>
      <c r="C1489" s="87">
        <f>C1459+C1480+C1483+C1486</f>
        <v>5707800</v>
      </c>
      <c r="D1489" s="87">
        <f>D1459+D1480+D1483+D1486</f>
        <v>6156800</v>
      </c>
      <c r="E1489" s="87">
        <f>E1459+E1480+E1483+E1486</f>
        <v>0</v>
      </c>
      <c r="F1489" s="34">
        <f t="shared" ref="F1489" si="415">D1489/C1489*100</f>
        <v>107.86642839622974</v>
      </c>
    </row>
    <row r="1490" spans="1:6" s="30" customFormat="1" x14ac:dyDescent="0.2">
      <c r="A1490" s="66"/>
      <c r="B1490" s="44"/>
      <c r="C1490" s="50"/>
      <c r="D1490" s="50"/>
      <c r="E1490" s="50"/>
      <c r="F1490" s="284"/>
    </row>
    <row r="1491" spans="1:6" s="30" customFormat="1" x14ac:dyDescent="0.2">
      <c r="A1491" s="43"/>
      <c r="B1491" s="44"/>
      <c r="C1491" s="50"/>
      <c r="D1491" s="50"/>
      <c r="E1491" s="50"/>
      <c r="F1491" s="284"/>
    </row>
    <row r="1492" spans="1:6" s="30" customFormat="1" x14ac:dyDescent="0.2">
      <c r="A1492" s="48" t="s">
        <v>369</v>
      </c>
      <c r="B1492" s="51"/>
      <c r="C1492" s="50"/>
      <c r="D1492" s="50"/>
      <c r="E1492" s="50"/>
      <c r="F1492" s="284"/>
    </row>
    <row r="1493" spans="1:6" s="30" customFormat="1" x14ac:dyDescent="0.2">
      <c r="A1493" s="48" t="s">
        <v>364</v>
      </c>
      <c r="B1493" s="51"/>
      <c r="C1493" s="50"/>
      <c r="D1493" s="50"/>
      <c r="E1493" s="50"/>
      <c r="F1493" s="284"/>
    </row>
    <row r="1494" spans="1:6" s="30" customFormat="1" x14ac:dyDescent="0.2">
      <c r="A1494" s="48" t="s">
        <v>370</v>
      </c>
      <c r="B1494" s="51"/>
      <c r="C1494" s="50"/>
      <c r="D1494" s="50"/>
      <c r="E1494" s="50"/>
      <c r="F1494" s="284"/>
    </row>
    <row r="1495" spans="1:6" s="30" customFormat="1" x14ac:dyDescent="0.2">
      <c r="A1495" s="48" t="s">
        <v>291</v>
      </c>
      <c r="B1495" s="51"/>
      <c r="C1495" s="50"/>
      <c r="D1495" s="50"/>
      <c r="E1495" s="50"/>
      <c r="F1495" s="284"/>
    </row>
    <row r="1496" spans="1:6" s="30" customFormat="1" x14ac:dyDescent="0.2">
      <c r="A1496" s="48"/>
      <c r="B1496" s="79"/>
      <c r="C1496" s="67"/>
      <c r="D1496" s="67"/>
      <c r="E1496" s="67"/>
      <c r="F1496" s="279"/>
    </row>
    <row r="1497" spans="1:6" s="30" customFormat="1" x14ac:dyDescent="0.2">
      <c r="A1497" s="46">
        <v>410000</v>
      </c>
      <c r="B1497" s="47" t="s">
        <v>44</v>
      </c>
      <c r="C1497" s="45">
        <f t="shared" ref="C1497:D1497" si="416">C1498+C1503</f>
        <v>1741800</v>
      </c>
      <c r="D1497" s="45">
        <f t="shared" si="416"/>
        <v>1864200</v>
      </c>
      <c r="E1497" s="45">
        <f t="shared" ref="E1497" si="417">E1498+E1503</f>
        <v>0</v>
      </c>
      <c r="F1497" s="282">
        <f t="shared" ref="F1497:F1521" si="418">D1497/C1497*100</f>
        <v>107.02721322769548</v>
      </c>
    </row>
    <row r="1498" spans="1:6" s="30" customFormat="1" x14ac:dyDescent="0.2">
      <c r="A1498" s="46">
        <v>411000</v>
      </c>
      <c r="B1498" s="47" t="s">
        <v>45</v>
      </c>
      <c r="C1498" s="45">
        <f t="shared" ref="C1498:D1498" si="419">SUM(C1499:C1502)</f>
        <v>984200</v>
      </c>
      <c r="D1498" s="45">
        <f t="shared" si="419"/>
        <v>1104100</v>
      </c>
      <c r="E1498" s="45">
        <f t="shared" ref="E1498" si="420">SUM(E1499:E1502)</f>
        <v>0</v>
      </c>
      <c r="F1498" s="282">
        <f t="shared" si="418"/>
        <v>112.18248323511482</v>
      </c>
    </row>
    <row r="1499" spans="1:6" s="30" customFormat="1" x14ac:dyDescent="0.2">
      <c r="A1499" s="48">
        <v>411100</v>
      </c>
      <c r="B1499" s="49" t="s">
        <v>46</v>
      </c>
      <c r="C1499" s="58">
        <v>930000</v>
      </c>
      <c r="D1499" s="58">
        <v>1054000</v>
      </c>
      <c r="E1499" s="58">
        <v>0</v>
      </c>
      <c r="F1499" s="283">
        <f t="shared" si="418"/>
        <v>113.33333333333333</v>
      </c>
    </row>
    <row r="1500" spans="1:6" s="30" customFormat="1" x14ac:dyDescent="0.2">
      <c r="A1500" s="48">
        <v>411200</v>
      </c>
      <c r="B1500" s="49" t="s">
        <v>47</v>
      </c>
      <c r="C1500" s="58">
        <v>41700</v>
      </c>
      <c r="D1500" s="58">
        <v>41700</v>
      </c>
      <c r="E1500" s="58">
        <v>0</v>
      </c>
      <c r="F1500" s="283">
        <f t="shared" si="418"/>
        <v>100</v>
      </c>
    </row>
    <row r="1501" spans="1:6" s="30" customFormat="1" ht="40.5" x14ac:dyDescent="0.2">
      <c r="A1501" s="48">
        <v>411300</v>
      </c>
      <c r="B1501" s="49" t="s">
        <v>48</v>
      </c>
      <c r="C1501" s="58">
        <v>10000</v>
      </c>
      <c r="D1501" s="58">
        <v>5000</v>
      </c>
      <c r="E1501" s="58">
        <v>0</v>
      </c>
      <c r="F1501" s="283">
        <f t="shared" si="418"/>
        <v>50</v>
      </c>
    </row>
    <row r="1502" spans="1:6" s="30" customFormat="1" x14ac:dyDescent="0.2">
      <c r="A1502" s="48">
        <v>411400</v>
      </c>
      <c r="B1502" s="49" t="s">
        <v>49</v>
      </c>
      <c r="C1502" s="58">
        <v>2500</v>
      </c>
      <c r="D1502" s="58">
        <v>3400</v>
      </c>
      <c r="E1502" s="58">
        <v>0</v>
      </c>
      <c r="F1502" s="283">
        <f t="shared" si="418"/>
        <v>136</v>
      </c>
    </row>
    <row r="1503" spans="1:6" s="30" customFormat="1" x14ac:dyDescent="0.2">
      <c r="A1503" s="46">
        <v>412000</v>
      </c>
      <c r="B1503" s="51" t="s">
        <v>50</v>
      </c>
      <c r="C1503" s="45">
        <f>SUM(C1504:C1514)</f>
        <v>757600</v>
      </c>
      <c r="D1503" s="45">
        <f>SUM(D1504:D1514)</f>
        <v>760100</v>
      </c>
      <c r="E1503" s="45">
        <f>SUM(E1504:E1514)</f>
        <v>0</v>
      </c>
      <c r="F1503" s="282">
        <f t="shared" si="418"/>
        <v>100.32998944033791</v>
      </c>
    </row>
    <row r="1504" spans="1:6" s="30" customFormat="1" x14ac:dyDescent="0.2">
      <c r="A1504" s="48">
        <v>412100</v>
      </c>
      <c r="B1504" s="49" t="s">
        <v>51</v>
      </c>
      <c r="C1504" s="58">
        <v>26900</v>
      </c>
      <c r="D1504" s="58">
        <v>26900</v>
      </c>
      <c r="E1504" s="58">
        <v>0</v>
      </c>
      <c r="F1504" s="283">
        <f t="shared" si="418"/>
        <v>100</v>
      </c>
    </row>
    <row r="1505" spans="1:6" s="30" customFormat="1" x14ac:dyDescent="0.2">
      <c r="A1505" s="48">
        <v>412200</v>
      </c>
      <c r="B1505" s="49" t="s">
        <v>52</v>
      </c>
      <c r="C1505" s="58">
        <v>35700</v>
      </c>
      <c r="D1505" s="58">
        <v>35700</v>
      </c>
      <c r="E1505" s="58">
        <v>0</v>
      </c>
      <c r="F1505" s="283">
        <f t="shared" si="418"/>
        <v>100</v>
      </c>
    </row>
    <row r="1506" spans="1:6" s="30" customFormat="1" x14ac:dyDescent="0.2">
      <c r="A1506" s="48">
        <v>412300</v>
      </c>
      <c r="B1506" s="49" t="s">
        <v>53</v>
      </c>
      <c r="C1506" s="58">
        <v>7100</v>
      </c>
      <c r="D1506" s="58">
        <v>7100</v>
      </c>
      <c r="E1506" s="58">
        <v>0</v>
      </c>
      <c r="F1506" s="283">
        <f t="shared" si="418"/>
        <v>100</v>
      </c>
    </row>
    <row r="1507" spans="1:6" s="30" customFormat="1" x14ac:dyDescent="0.2">
      <c r="A1507" s="48">
        <v>412500</v>
      </c>
      <c r="B1507" s="49" t="s">
        <v>57</v>
      </c>
      <c r="C1507" s="58">
        <v>12500</v>
      </c>
      <c r="D1507" s="58">
        <v>12500</v>
      </c>
      <c r="E1507" s="58">
        <v>0</v>
      </c>
      <c r="F1507" s="283">
        <f t="shared" si="418"/>
        <v>100</v>
      </c>
    </row>
    <row r="1508" spans="1:6" s="30" customFormat="1" x14ac:dyDescent="0.2">
      <c r="A1508" s="48">
        <v>412600</v>
      </c>
      <c r="B1508" s="49" t="s">
        <v>58</v>
      </c>
      <c r="C1508" s="58">
        <v>45000</v>
      </c>
      <c r="D1508" s="58">
        <v>44100</v>
      </c>
      <c r="E1508" s="58">
        <v>0</v>
      </c>
      <c r="F1508" s="283">
        <f t="shared" si="418"/>
        <v>98</v>
      </c>
    </row>
    <row r="1509" spans="1:6" s="30" customFormat="1" x14ac:dyDescent="0.2">
      <c r="A1509" s="48">
        <v>412700</v>
      </c>
      <c r="B1509" s="49" t="s">
        <v>60</v>
      </c>
      <c r="C1509" s="58">
        <v>27300</v>
      </c>
      <c r="D1509" s="58">
        <v>27300</v>
      </c>
      <c r="E1509" s="58">
        <v>0</v>
      </c>
      <c r="F1509" s="283">
        <f t="shared" si="418"/>
        <v>100</v>
      </c>
    </row>
    <row r="1510" spans="1:6" s="30" customFormat="1" x14ac:dyDescent="0.2">
      <c r="A1510" s="48">
        <v>412700</v>
      </c>
      <c r="B1510" s="49" t="s">
        <v>68</v>
      </c>
      <c r="C1510" s="58">
        <v>600000</v>
      </c>
      <c r="D1510" s="58">
        <v>600000</v>
      </c>
      <c r="E1510" s="58">
        <v>0</v>
      </c>
      <c r="F1510" s="283">
        <f t="shared" si="418"/>
        <v>100</v>
      </c>
    </row>
    <row r="1511" spans="1:6" s="30" customFormat="1" x14ac:dyDescent="0.2">
      <c r="A1511" s="48">
        <v>412900</v>
      </c>
      <c r="B1511" s="53" t="s">
        <v>74</v>
      </c>
      <c r="C1511" s="58">
        <v>500</v>
      </c>
      <c r="D1511" s="58">
        <v>500</v>
      </c>
      <c r="E1511" s="58">
        <v>0</v>
      </c>
      <c r="F1511" s="283">
        <f t="shared" si="418"/>
        <v>100</v>
      </c>
    </row>
    <row r="1512" spans="1:6" s="30" customFormat="1" x14ac:dyDescent="0.2">
      <c r="A1512" s="48">
        <v>412900</v>
      </c>
      <c r="B1512" s="53" t="s">
        <v>76</v>
      </c>
      <c r="C1512" s="58">
        <v>600</v>
      </c>
      <c r="D1512" s="58">
        <v>600</v>
      </c>
      <c r="E1512" s="58">
        <v>0</v>
      </c>
      <c r="F1512" s="283">
        <f t="shared" si="418"/>
        <v>100</v>
      </c>
    </row>
    <row r="1513" spans="1:6" s="30" customFormat="1" x14ac:dyDescent="0.2">
      <c r="A1513" s="48">
        <v>412900</v>
      </c>
      <c r="B1513" s="53" t="s">
        <v>77</v>
      </c>
      <c r="C1513" s="58">
        <v>0</v>
      </c>
      <c r="D1513" s="58">
        <v>3200</v>
      </c>
      <c r="E1513" s="58">
        <v>0</v>
      </c>
      <c r="F1513" s="283">
        <v>0</v>
      </c>
    </row>
    <row r="1514" spans="1:6" s="30" customFormat="1" x14ac:dyDescent="0.2">
      <c r="A1514" s="48">
        <v>412900</v>
      </c>
      <c r="B1514" s="53" t="s">
        <v>78</v>
      </c>
      <c r="C1514" s="58">
        <v>2000</v>
      </c>
      <c r="D1514" s="58">
        <v>2200</v>
      </c>
      <c r="E1514" s="58">
        <v>0</v>
      </c>
      <c r="F1514" s="283">
        <f t="shared" si="418"/>
        <v>110.00000000000001</v>
      </c>
    </row>
    <row r="1515" spans="1:6" s="30" customFormat="1" x14ac:dyDescent="0.2">
      <c r="A1515" s="46">
        <v>510000</v>
      </c>
      <c r="B1515" s="51" t="s">
        <v>244</v>
      </c>
      <c r="C1515" s="45">
        <f>C1516+C1519+0</f>
        <v>206000</v>
      </c>
      <c r="D1515" s="45">
        <f>D1516+D1519+0</f>
        <v>326000</v>
      </c>
      <c r="E1515" s="45">
        <f>E1516+E1519+0</f>
        <v>0</v>
      </c>
      <c r="F1515" s="282">
        <f t="shared" si="418"/>
        <v>158.25242718446603</v>
      </c>
    </row>
    <row r="1516" spans="1:6" s="30" customFormat="1" x14ac:dyDescent="0.2">
      <c r="A1516" s="46">
        <v>511000</v>
      </c>
      <c r="B1516" s="51" t="s">
        <v>245</v>
      </c>
      <c r="C1516" s="45">
        <f t="shared" ref="C1516:D1516" si="421">SUM(C1517:C1518)</f>
        <v>205000</v>
      </c>
      <c r="D1516" s="45">
        <f t="shared" si="421"/>
        <v>325000</v>
      </c>
      <c r="E1516" s="45">
        <f t="shared" ref="E1516" si="422">SUM(E1517:E1518)</f>
        <v>0</v>
      </c>
      <c r="F1516" s="282">
        <f t="shared" si="418"/>
        <v>158.53658536585365</v>
      </c>
    </row>
    <row r="1517" spans="1:6" s="30" customFormat="1" x14ac:dyDescent="0.2">
      <c r="A1517" s="48">
        <v>511300</v>
      </c>
      <c r="B1517" s="49" t="s">
        <v>248</v>
      </c>
      <c r="C1517" s="58">
        <v>5000</v>
      </c>
      <c r="D1517" s="58">
        <v>125000</v>
      </c>
      <c r="E1517" s="58">
        <v>0</v>
      </c>
      <c r="F1517" s="283"/>
    </row>
    <row r="1518" spans="1:6" s="30" customFormat="1" x14ac:dyDescent="0.2">
      <c r="A1518" s="48">
        <v>511700</v>
      </c>
      <c r="B1518" s="49" t="s">
        <v>251</v>
      </c>
      <c r="C1518" s="58">
        <v>200000</v>
      </c>
      <c r="D1518" s="58">
        <v>200000</v>
      </c>
      <c r="E1518" s="58">
        <v>0</v>
      </c>
      <c r="F1518" s="283">
        <f t="shared" si="418"/>
        <v>100</v>
      </c>
    </row>
    <row r="1519" spans="1:6" s="55" customFormat="1" x14ac:dyDescent="0.2">
      <c r="A1519" s="46">
        <v>516000</v>
      </c>
      <c r="B1519" s="51" t="s">
        <v>256</v>
      </c>
      <c r="C1519" s="45">
        <f t="shared" ref="C1519:D1519" si="423">C1520</f>
        <v>1000</v>
      </c>
      <c r="D1519" s="45">
        <f t="shared" si="423"/>
        <v>1000</v>
      </c>
      <c r="E1519" s="45">
        <f t="shared" ref="E1519" si="424">E1520</f>
        <v>0</v>
      </c>
      <c r="F1519" s="282">
        <f t="shared" si="418"/>
        <v>100</v>
      </c>
    </row>
    <row r="1520" spans="1:6" s="30" customFormat="1" x14ac:dyDescent="0.2">
      <c r="A1520" s="48">
        <v>516100</v>
      </c>
      <c r="B1520" s="49" t="s">
        <v>256</v>
      </c>
      <c r="C1520" s="58">
        <v>1000</v>
      </c>
      <c r="D1520" s="58">
        <v>1000</v>
      </c>
      <c r="E1520" s="58">
        <v>0</v>
      </c>
      <c r="F1520" s="283">
        <f t="shared" si="418"/>
        <v>100</v>
      </c>
    </row>
    <row r="1521" spans="1:6" s="30" customFormat="1" x14ac:dyDescent="0.2">
      <c r="A1521" s="89"/>
      <c r="B1521" s="83" t="s">
        <v>292</v>
      </c>
      <c r="C1521" s="87">
        <f>C1497+C1515+0</f>
        <v>1947800</v>
      </c>
      <c r="D1521" s="87">
        <f>D1497+D1515+0</f>
        <v>2190200</v>
      </c>
      <c r="E1521" s="87">
        <f>E1497+E1515+0</f>
        <v>0</v>
      </c>
      <c r="F1521" s="34">
        <f t="shared" si="418"/>
        <v>112.44480952869904</v>
      </c>
    </row>
    <row r="1522" spans="1:6" s="30" customFormat="1" x14ac:dyDescent="0.2">
      <c r="A1522" s="66"/>
      <c r="B1522" s="44"/>
      <c r="C1522" s="50"/>
      <c r="D1522" s="50"/>
      <c r="E1522" s="50"/>
      <c r="F1522" s="284"/>
    </row>
    <row r="1523" spans="1:6" s="30" customFormat="1" x14ac:dyDescent="0.2">
      <c r="A1523" s="43"/>
      <c r="B1523" s="44"/>
      <c r="C1523" s="50"/>
      <c r="D1523" s="50"/>
      <c r="E1523" s="50"/>
      <c r="F1523" s="284"/>
    </row>
    <row r="1524" spans="1:6" s="30" customFormat="1" x14ac:dyDescent="0.2">
      <c r="A1524" s="48" t="s">
        <v>371</v>
      </c>
      <c r="B1524" s="51"/>
      <c r="C1524" s="50"/>
      <c r="D1524" s="50"/>
      <c r="E1524" s="50"/>
      <c r="F1524" s="284"/>
    </row>
    <row r="1525" spans="1:6" s="30" customFormat="1" x14ac:dyDescent="0.2">
      <c r="A1525" s="48" t="s">
        <v>372</v>
      </c>
      <c r="B1525" s="51"/>
      <c r="C1525" s="50"/>
      <c r="D1525" s="50"/>
      <c r="E1525" s="50"/>
      <c r="F1525" s="284"/>
    </row>
    <row r="1526" spans="1:6" s="30" customFormat="1" x14ac:dyDescent="0.2">
      <c r="A1526" s="48" t="s">
        <v>373</v>
      </c>
      <c r="B1526" s="51"/>
      <c r="C1526" s="50"/>
      <c r="D1526" s="50"/>
      <c r="E1526" s="50"/>
      <c r="F1526" s="284"/>
    </row>
    <row r="1527" spans="1:6" s="30" customFormat="1" x14ac:dyDescent="0.2">
      <c r="A1527" s="48" t="s">
        <v>291</v>
      </c>
      <c r="B1527" s="51"/>
      <c r="C1527" s="50"/>
      <c r="D1527" s="50"/>
      <c r="E1527" s="50"/>
      <c r="F1527" s="284"/>
    </row>
    <row r="1528" spans="1:6" s="30" customFormat="1" x14ac:dyDescent="0.2">
      <c r="A1528" s="48"/>
      <c r="B1528" s="59"/>
      <c r="C1528" s="67"/>
      <c r="D1528" s="67"/>
      <c r="E1528" s="67"/>
      <c r="F1528" s="279"/>
    </row>
    <row r="1529" spans="1:6" s="30" customFormat="1" x14ac:dyDescent="0.2">
      <c r="A1529" s="46">
        <v>410000</v>
      </c>
      <c r="B1529" s="47" t="s">
        <v>44</v>
      </c>
      <c r="C1529" s="45">
        <f>C1530+C1535+0</f>
        <v>1961999.9994444444</v>
      </c>
      <c r="D1529" s="45">
        <f>D1530+D1535+0</f>
        <v>2099000</v>
      </c>
      <c r="E1529" s="45">
        <f>E1530+E1535+0</f>
        <v>0</v>
      </c>
      <c r="F1529" s="282">
        <f t="shared" ref="F1529:F1552" si="425">D1529/C1529*100</f>
        <v>106.98267077443163</v>
      </c>
    </row>
    <row r="1530" spans="1:6" s="30" customFormat="1" x14ac:dyDescent="0.2">
      <c r="A1530" s="46">
        <v>411000</v>
      </c>
      <c r="B1530" s="47" t="s">
        <v>45</v>
      </c>
      <c r="C1530" s="45">
        <f t="shared" ref="C1530:D1530" si="426">SUM(C1531:C1534)</f>
        <v>1519999.9994444444</v>
      </c>
      <c r="D1530" s="45">
        <f t="shared" si="426"/>
        <v>1613000</v>
      </c>
      <c r="E1530" s="45">
        <f t="shared" ref="E1530" si="427">SUM(E1531:E1534)</f>
        <v>0</v>
      </c>
      <c r="F1530" s="282">
        <f t="shared" si="425"/>
        <v>106.11842109141756</v>
      </c>
    </row>
    <row r="1531" spans="1:6" s="30" customFormat="1" x14ac:dyDescent="0.2">
      <c r="A1531" s="48">
        <v>411100</v>
      </c>
      <c r="B1531" s="49" t="s">
        <v>46</v>
      </c>
      <c r="C1531" s="58">
        <v>1440000</v>
      </c>
      <c r="D1531" s="58">
        <v>1530000</v>
      </c>
      <c r="E1531" s="58">
        <v>0</v>
      </c>
      <c r="F1531" s="283">
        <f t="shared" si="425"/>
        <v>106.25</v>
      </c>
    </row>
    <row r="1532" spans="1:6" s="30" customFormat="1" x14ac:dyDescent="0.2">
      <c r="A1532" s="48">
        <v>411200</v>
      </c>
      <c r="B1532" s="49" t="s">
        <v>47</v>
      </c>
      <c r="C1532" s="58">
        <v>45000</v>
      </c>
      <c r="D1532" s="58">
        <v>45000</v>
      </c>
      <c r="E1532" s="58">
        <v>0</v>
      </c>
      <c r="F1532" s="283">
        <f t="shared" si="425"/>
        <v>100</v>
      </c>
    </row>
    <row r="1533" spans="1:6" s="30" customFormat="1" ht="40.5" x14ac:dyDescent="0.2">
      <c r="A1533" s="48">
        <v>411300</v>
      </c>
      <c r="B1533" s="49" t="s">
        <v>48</v>
      </c>
      <c r="C1533" s="58">
        <v>30000</v>
      </c>
      <c r="D1533" s="58">
        <v>30000</v>
      </c>
      <c r="E1533" s="58">
        <v>0</v>
      </c>
      <c r="F1533" s="283">
        <f t="shared" si="425"/>
        <v>100</v>
      </c>
    </row>
    <row r="1534" spans="1:6" s="30" customFormat="1" x14ac:dyDescent="0.2">
      <c r="A1534" s="48">
        <v>411400</v>
      </c>
      <c r="B1534" s="49" t="s">
        <v>49</v>
      </c>
      <c r="C1534" s="58">
        <v>4999.9994444444474</v>
      </c>
      <c r="D1534" s="58">
        <v>8000</v>
      </c>
      <c r="E1534" s="58">
        <v>0</v>
      </c>
      <c r="F1534" s="283">
        <f t="shared" si="425"/>
        <v>160.00001777777965</v>
      </c>
    </row>
    <row r="1535" spans="1:6" s="30" customFormat="1" x14ac:dyDescent="0.2">
      <c r="A1535" s="46">
        <v>412000</v>
      </c>
      <c r="B1535" s="51" t="s">
        <v>50</v>
      </c>
      <c r="C1535" s="45">
        <f>SUM(C1536:C1543)</f>
        <v>442000</v>
      </c>
      <c r="D1535" s="45">
        <f>SUM(D1536:D1543)</f>
        <v>486000</v>
      </c>
      <c r="E1535" s="45">
        <f>SUM(E1536:E1543)</f>
        <v>0</v>
      </c>
      <c r="F1535" s="282">
        <f t="shared" si="425"/>
        <v>109.95475113122173</v>
      </c>
    </row>
    <row r="1536" spans="1:6" s="30" customFormat="1" x14ac:dyDescent="0.2">
      <c r="A1536" s="48">
        <v>412200</v>
      </c>
      <c r="B1536" s="49" t="s">
        <v>52</v>
      </c>
      <c r="C1536" s="58">
        <v>70000</v>
      </c>
      <c r="D1536" s="58">
        <v>70000</v>
      </c>
      <c r="E1536" s="58">
        <v>0</v>
      </c>
      <c r="F1536" s="283">
        <f t="shared" si="425"/>
        <v>100</v>
      </c>
    </row>
    <row r="1537" spans="1:6" s="30" customFormat="1" x14ac:dyDescent="0.2">
      <c r="A1537" s="48">
        <v>412300</v>
      </c>
      <c r="B1537" s="49" t="s">
        <v>53</v>
      </c>
      <c r="C1537" s="58">
        <v>20000</v>
      </c>
      <c r="D1537" s="58">
        <v>19999.999999999993</v>
      </c>
      <c r="E1537" s="58">
        <v>0</v>
      </c>
      <c r="F1537" s="283">
        <f t="shared" si="425"/>
        <v>99.999999999999972</v>
      </c>
    </row>
    <row r="1538" spans="1:6" s="30" customFormat="1" x14ac:dyDescent="0.2">
      <c r="A1538" s="48">
        <v>412500</v>
      </c>
      <c r="B1538" s="49" t="s">
        <v>57</v>
      </c>
      <c r="C1538" s="58">
        <v>10000</v>
      </c>
      <c r="D1538" s="58">
        <v>40000</v>
      </c>
      <c r="E1538" s="58">
        <v>0</v>
      </c>
      <c r="F1538" s="283"/>
    </row>
    <row r="1539" spans="1:6" s="30" customFormat="1" x14ac:dyDescent="0.2">
      <c r="A1539" s="48">
        <v>412600</v>
      </c>
      <c r="B1539" s="49" t="s">
        <v>58</v>
      </c>
      <c r="C1539" s="58">
        <v>60000</v>
      </c>
      <c r="D1539" s="58">
        <v>89999.999999999985</v>
      </c>
      <c r="E1539" s="58">
        <v>0</v>
      </c>
      <c r="F1539" s="283">
        <f t="shared" si="425"/>
        <v>149.99999999999997</v>
      </c>
    </row>
    <row r="1540" spans="1:6" s="30" customFormat="1" x14ac:dyDescent="0.2">
      <c r="A1540" s="48">
        <v>412700</v>
      </c>
      <c r="B1540" s="49" t="s">
        <v>60</v>
      </c>
      <c r="C1540" s="58">
        <v>40000</v>
      </c>
      <c r="D1540" s="58">
        <v>30000</v>
      </c>
      <c r="E1540" s="58">
        <v>0</v>
      </c>
      <c r="F1540" s="283">
        <f t="shared" si="425"/>
        <v>75</v>
      </c>
    </row>
    <row r="1541" spans="1:6" s="30" customFormat="1" x14ac:dyDescent="0.2">
      <c r="A1541" s="48">
        <v>412900</v>
      </c>
      <c r="B1541" s="53" t="s">
        <v>75</v>
      </c>
      <c r="C1541" s="58">
        <v>234000</v>
      </c>
      <c r="D1541" s="58">
        <v>226999.99999999997</v>
      </c>
      <c r="E1541" s="58">
        <v>0</v>
      </c>
      <c r="F1541" s="283">
        <f t="shared" si="425"/>
        <v>97.008547008546998</v>
      </c>
    </row>
    <row r="1542" spans="1:6" s="30" customFormat="1" x14ac:dyDescent="0.2">
      <c r="A1542" s="48">
        <v>412900</v>
      </c>
      <c r="B1542" s="53" t="s">
        <v>76</v>
      </c>
      <c r="C1542" s="58">
        <v>4000</v>
      </c>
      <c r="D1542" s="58">
        <v>4000</v>
      </c>
      <c r="E1542" s="58">
        <v>0</v>
      </c>
      <c r="F1542" s="283">
        <f t="shared" si="425"/>
        <v>100</v>
      </c>
    </row>
    <row r="1543" spans="1:6" s="30" customFormat="1" x14ac:dyDescent="0.2">
      <c r="A1543" s="48">
        <v>412900</v>
      </c>
      <c r="B1543" s="53" t="s">
        <v>78</v>
      </c>
      <c r="C1543" s="58">
        <v>4000</v>
      </c>
      <c r="D1543" s="58">
        <v>5000</v>
      </c>
      <c r="E1543" s="58">
        <v>0</v>
      </c>
      <c r="F1543" s="283">
        <f t="shared" si="425"/>
        <v>125</v>
      </c>
    </row>
    <row r="1544" spans="1:6" s="30" customFormat="1" x14ac:dyDescent="0.2">
      <c r="A1544" s="46">
        <v>510000</v>
      </c>
      <c r="B1544" s="51" t="s">
        <v>244</v>
      </c>
      <c r="C1544" s="45">
        <f>C1545+C1547</f>
        <v>17000</v>
      </c>
      <c r="D1544" s="45">
        <f>D1545+D1547</f>
        <v>18000</v>
      </c>
      <c r="E1544" s="45">
        <f>E1545+E1547</f>
        <v>0</v>
      </c>
      <c r="F1544" s="282">
        <f t="shared" si="425"/>
        <v>105.88235294117648</v>
      </c>
    </row>
    <row r="1545" spans="1:6" s="30" customFormat="1" x14ac:dyDescent="0.2">
      <c r="A1545" s="46">
        <v>511000</v>
      </c>
      <c r="B1545" s="47" t="s">
        <v>245</v>
      </c>
      <c r="C1545" s="45">
        <f>SUM(C1546:C1546)</f>
        <v>10000</v>
      </c>
      <c r="D1545" s="45">
        <f>SUM(D1546:D1546)</f>
        <v>10000</v>
      </c>
      <c r="E1545" s="45">
        <f>SUM(E1546:E1546)</f>
        <v>0</v>
      </c>
      <c r="F1545" s="282">
        <f t="shared" si="425"/>
        <v>100</v>
      </c>
    </row>
    <row r="1546" spans="1:6" s="30" customFormat="1" x14ac:dyDescent="0.2">
      <c r="A1546" s="48">
        <v>511300</v>
      </c>
      <c r="B1546" s="49" t="s">
        <v>248</v>
      </c>
      <c r="C1546" s="58">
        <v>10000</v>
      </c>
      <c r="D1546" s="58">
        <v>10000</v>
      </c>
      <c r="E1546" s="58">
        <v>0</v>
      </c>
      <c r="F1546" s="283">
        <f t="shared" si="425"/>
        <v>100</v>
      </c>
    </row>
    <row r="1547" spans="1:6" s="55" customFormat="1" x14ac:dyDescent="0.2">
      <c r="A1547" s="46">
        <v>516000</v>
      </c>
      <c r="B1547" s="51" t="s">
        <v>256</v>
      </c>
      <c r="C1547" s="45">
        <f t="shared" ref="C1547:D1547" si="428">C1548</f>
        <v>7000</v>
      </c>
      <c r="D1547" s="45">
        <f t="shared" si="428"/>
        <v>8000</v>
      </c>
      <c r="E1547" s="45">
        <f t="shared" ref="E1547" si="429">E1548</f>
        <v>0</v>
      </c>
      <c r="F1547" s="282">
        <f t="shared" si="425"/>
        <v>114.28571428571428</v>
      </c>
    </row>
    <row r="1548" spans="1:6" s="30" customFormat="1" x14ac:dyDescent="0.2">
      <c r="A1548" s="48">
        <v>516100</v>
      </c>
      <c r="B1548" s="49" t="s">
        <v>256</v>
      </c>
      <c r="C1548" s="58">
        <v>7000</v>
      </c>
      <c r="D1548" s="58">
        <v>8000</v>
      </c>
      <c r="E1548" s="58">
        <v>0</v>
      </c>
      <c r="F1548" s="283">
        <f t="shared" si="425"/>
        <v>114.28571428571428</v>
      </c>
    </row>
    <row r="1549" spans="1:6" s="55" customFormat="1" x14ac:dyDescent="0.2">
      <c r="A1549" s="46">
        <v>630000</v>
      </c>
      <c r="B1549" s="51" t="s">
        <v>275</v>
      </c>
      <c r="C1549" s="45">
        <f>0+C1550</f>
        <v>10000</v>
      </c>
      <c r="D1549" s="45">
        <f>0+D1550</f>
        <v>30000</v>
      </c>
      <c r="E1549" s="45">
        <f>0+E1550</f>
        <v>0</v>
      </c>
      <c r="F1549" s="282">
        <f t="shared" si="425"/>
        <v>300</v>
      </c>
    </row>
    <row r="1550" spans="1:6" s="55" customFormat="1" x14ac:dyDescent="0.2">
      <c r="A1550" s="46">
        <v>638000</v>
      </c>
      <c r="B1550" s="51" t="s">
        <v>282</v>
      </c>
      <c r="C1550" s="45">
        <f t="shared" ref="C1550:D1550" si="430">C1551</f>
        <v>10000</v>
      </c>
      <c r="D1550" s="45">
        <f t="shared" si="430"/>
        <v>30000</v>
      </c>
      <c r="E1550" s="45">
        <f t="shared" ref="E1550" si="431">E1551</f>
        <v>0</v>
      </c>
      <c r="F1550" s="282">
        <f t="shared" si="425"/>
        <v>300</v>
      </c>
    </row>
    <row r="1551" spans="1:6" s="30" customFormat="1" x14ac:dyDescent="0.2">
      <c r="A1551" s="48">
        <v>638100</v>
      </c>
      <c r="B1551" s="49" t="s">
        <v>283</v>
      </c>
      <c r="C1551" s="58">
        <v>10000</v>
      </c>
      <c r="D1551" s="58">
        <v>30000</v>
      </c>
      <c r="E1551" s="58">
        <v>0</v>
      </c>
      <c r="F1551" s="283">
        <f t="shared" si="425"/>
        <v>300</v>
      </c>
    </row>
    <row r="1552" spans="1:6" s="30" customFormat="1" x14ac:dyDescent="0.2">
      <c r="A1552" s="89"/>
      <c r="B1552" s="83" t="s">
        <v>292</v>
      </c>
      <c r="C1552" s="87">
        <f>C1529+C1544+C1549</f>
        <v>1988999.9994444444</v>
      </c>
      <c r="D1552" s="87">
        <f>D1529+D1544+D1549</f>
        <v>2147000</v>
      </c>
      <c r="E1552" s="87">
        <f>E1529+E1544+E1549</f>
        <v>0</v>
      </c>
      <c r="F1552" s="34">
        <f t="shared" si="425"/>
        <v>107.94369032678166</v>
      </c>
    </row>
    <row r="1553" spans="1:6" s="30" customFormat="1" x14ac:dyDescent="0.2">
      <c r="A1553" s="66"/>
      <c r="B1553" s="44"/>
      <c r="C1553" s="67"/>
      <c r="D1553" s="67"/>
      <c r="E1553" s="67"/>
      <c r="F1553" s="279"/>
    </row>
    <row r="1554" spans="1:6" s="30" customFormat="1" x14ac:dyDescent="0.2">
      <c r="A1554" s="43"/>
      <c r="B1554" s="44"/>
      <c r="C1554" s="50"/>
      <c r="D1554" s="50"/>
      <c r="E1554" s="50"/>
      <c r="F1554" s="284"/>
    </row>
    <row r="1555" spans="1:6" s="30" customFormat="1" x14ac:dyDescent="0.2">
      <c r="A1555" s="48" t="s">
        <v>374</v>
      </c>
      <c r="B1555" s="49"/>
      <c r="C1555" s="50"/>
      <c r="D1555" s="50"/>
      <c r="E1555" s="50"/>
      <c r="F1555" s="284"/>
    </row>
    <row r="1556" spans="1:6" s="30" customFormat="1" x14ac:dyDescent="0.2">
      <c r="A1556" s="48" t="s">
        <v>372</v>
      </c>
      <c r="B1556" s="49"/>
      <c r="C1556" s="50"/>
      <c r="D1556" s="50"/>
      <c r="E1556" s="50"/>
      <c r="F1556" s="284"/>
    </row>
    <row r="1557" spans="1:6" s="30" customFormat="1" x14ac:dyDescent="0.2">
      <c r="A1557" s="48" t="s">
        <v>370</v>
      </c>
      <c r="B1557" s="51"/>
      <c r="C1557" s="50"/>
      <c r="D1557" s="50"/>
      <c r="E1557" s="50"/>
      <c r="F1557" s="284"/>
    </row>
    <row r="1558" spans="1:6" s="30" customFormat="1" x14ac:dyDescent="0.2">
      <c r="A1558" s="48" t="s">
        <v>291</v>
      </c>
      <c r="B1558" s="51"/>
      <c r="C1558" s="50"/>
      <c r="D1558" s="50"/>
      <c r="E1558" s="50"/>
      <c r="F1558" s="284"/>
    </row>
    <row r="1559" spans="1:6" s="30" customFormat="1" x14ac:dyDescent="0.2">
      <c r="A1559" s="48"/>
      <c r="B1559" s="79"/>
      <c r="C1559" s="67"/>
      <c r="D1559" s="67"/>
      <c r="E1559" s="67"/>
      <c r="F1559" s="279"/>
    </row>
    <row r="1560" spans="1:6" s="30" customFormat="1" x14ac:dyDescent="0.2">
      <c r="A1560" s="46">
        <v>410000</v>
      </c>
      <c r="B1560" s="47" t="s">
        <v>44</v>
      </c>
      <c r="C1560" s="45">
        <f t="shared" ref="C1560:D1560" si="432">C1561+C1566</f>
        <v>4991200</v>
      </c>
      <c r="D1560" s="45">
        <f t="shared" si="432"/>
        <v>5584200</v>
      </c>
      <c r="E1560" s="45">
        <f t="shared" ref="E1560" si="433">E1561+E1566</f>
        <v>0</v>
      </c>
      <c r="F1560" s="282">
        <f t="shared" ref="F1560:F1586" si="434">D1560/C1560*100</f>
        <v>111.88091040230805</v>
      </c>
    </row>
    <row r="1561" spans="1:6" s="30" customFormat="1" x14ac:dyDescent="0.2">
      <c r="A1561" s="46">
        <v>411000</v>
      </c>
      <c r="B1561" s="47" t="s">
        <v>45</v>
      </c>
      <c r="C1561" s="45">
        <f t="shared" ref="C1561:D1561" si="435">SUM(C1562:C1565)</f>
        <v>4700500</v>
      </c>
      <c r="D1561" s="45">
        <f t="shared" si="435"/>
        <v>5227000</v>
      </c>
      <c r="E1561" s="45">
        <f t="shared" ref="E1561" si="436">SUM(E1562:E1565)</f>
        <v>0</v>
      </c>
      <c r="F1561" s="282">
        <f t="shared" si="434"/>
        <v>111.20093607063077</v>
      </c>
    </row>
    <row r="1562" spans="1:6" s="30" customFormat="1" x14ac:dyDescent="0.2">
      <c r="A1562" s="48">
        <v>411100</v>
      </c>
      <c r="B1562" s="49" t="s">
        <v>46</v>
      </c>
      <c r="C1562" s="58">
        <v>4419000</v>
      </c>
      <c r="D1562" s="58">
        <v>4770000</v>
      </c>
      <c r="E1562" s="58">
        <v>0</v>
      </c>
      <c r="F1562" s="283">
        <f t="shared" si="434"/>
        <v>107.94297352342159</v>
      </c>
    </row>
    <row r="1563" spans="1:6" s="30" customFormat="1" x14ac:dyDescent="0.2">
      <c r="A1563" s="48">
        <v>411200</v>
      </c>
      <c r="B1563" s="49" t="s">
        <v>47</v>
      </c>
      <c r="C1563" s="58">
        <v>161500</v>
      </c>
      <c r="D1563" s="58">
        <v>200000</v>
      </c>
      <c r="E1563" s="58">
        <v>0</v>
      </c>
      <c r="F1563" s="283">
        <f t="shared" si="434"/>
        <v>123.83900928792571</v>
      </c>
    </row>
    <row r="1564" spans="1:6" s="30" customFormat="1" ht="40.5" x14ac:dyDescent="0.2">
      <c r="A1564" s="48">
        <v>411300</v>
      </c>
      <c r="B1564" s="49" t="s">
        <v>48</v>
      </c>
      <c r="C1564" s="58">
        <v>60000</v>
      </c>
      <c r="D1564" s="58">
        <v>120000</v>
      </c>
      <c r="E1564" s="58">
        <v>0</v>
      </c>
      <c r="F1564" s="283">
        <f t="shared" si="434"/>
        <v>200</v>
      </c>
    </row>
    <row r="1565" spans="1:6" s="30" customFormat="1" x14ac:dyDescent="0.2">
      <c r="A1565" s="48">
        <v>411400</v>
      </c>
      <c r="B1565" s="49" t="s">
        <v>49</v>
      </c>
      <c r="C1565" s="58">
        <v>60000</v>
      </c>
      <c r="D1565" s="58">
        <v>137000</v>
      </c>
      <c r="E1565" s="58">
        <v>0</v>
      </c>
      <c r="F1565" s="283">
        <f t="shared" si="434"/>
        <v>228.33333333333331</v>
      </c>
    </row>
    <row r="1566" spans="1:6" s="30" customFormat="1" x14ac:dyDescent="0.2">
      <c r="A1566" s="46">
        <v>412000</v>
      </c>
      <c r="B1566" s="51" t="s">
        <v>50</v>
      </c>
      <c r="C1566" s="45">
        <f>SUM(C1567:C1577)</f>
        <v>290700</v>
      </c>
      <c r="D1566" s="45">
        <f>SUM(D1567:D1577)</f>
        <v>357200</v>
      </c>
      <c r="E1566" s="45">
        <f>SUM(E1567:E1577)</f>
        <v>0</v>
      </c>
      <c r="F1566" s="282">
        <f t="shared" si="434"/>
        <v>122.87581699346406</v>
      </c>
    </row>
    <row r="1567" spans="1:6" s="30" customFormat="1" x14ac:dyDescent="0.2">
      <c r="A1567" s="56">
        <v>412100</v>
      </c>
      <c r="B1567" s="49" t="s">
        <v>51</v>
      </c>
      <c r="C1567" s="58">
        <v>2500</v>
      </c>
      <c r="D1567" s="58">
        <v>3000</v>
      </c>
      <c r="E1567" s="58">
        <v>0</v>
      </c>
      <c r="F1567" s="283">
        <f t="shared" si="434"/>
        <v>120</v>
      </c>
    </row>
    <row r="1568" spans="1:6" s="30" customFormat="1" x14ac:dyDescent="0.2">
      <c r="A1568" s="48">
        <v>412200</v>
      </c>
      <c r="B1568" s="49" t="s">
        <v>52</v>
      </c>
      <c r="C1568" s="58">
        <v>95000</v>
      </c>
      <c r="D1568" s="58">
        <v>120000</v>
      </c>
      <c r="E1568" s="58">
        <v>0</v>
      </c>
      <c r="F1568" s="283">
        <f t="shared" si="434"/>
        <v>126.31578947368421</v>
      </c>
    </row>
    <row r="1569" spans="1:6" s="30" customFormat="1" x14ac:dyDescent="0.2">
      <c r="A1569" s="48">
        <v>412300</v>
      </c>
      <c r="B1569" s="49" t="s">
        <v>53</v>
      </c>
      <c r="C1569" s="58">
        <v>100000</v>
      </c>
      <c r="D1569" s="58">
        <v>108000</v>
      </c>
      <c r="E1569" s="58">
        <v>0</v>
      </c>
      <c r="F1569" s="283">
        <f t="shared" si="434"/>
        <v>108</v>
      </c>
    </row>
    <row r="1570" spans="1:6" s="30" customFormat="1" x14ac:dyDescent="0.2">
      <c r="A1570" s="48">
        <v>412500</v>
      </c>
      <c r="B1570" s="49" t="s">
        <v>57</v>
      </c>
      <c r="C1570" s="58">
        <v>15000</v>
      </c>
      <c r="D1570" s="58">
        <v>24000</v>
      </c>
      <c r="E1570" s="58">
        <v>0</v>
      </c>
      <c r="F1570" s="283">
        <f t="shared" si="434"/>
        <v>160</v>
      </c>
    </row>
    <row r="1571" spans="1:6" s="30" customFormat="1" x14ac:dyDescent="0.2">
      <c r="A1571" s="48">
        <v>412600</v>
      </c>
      <c r="B1571" s="49" t="s">
        <v>58</v>
      </c>
      <c r="C1571" s="58">
        <v>15000</v>
      </c>
      <c r="D1571" s="58">
        <v>27000</v>
      </c>
      <c r="E1571" s="58">
        <v>0</v>
      </c>
      <c r="F1571" s="283">
        <f t="shared" si="434"/>
        <v>180</v>
      </c>
    </row>
    <row r="1572" spans="1:6" s="30" customFormat="1" x14ac:dyDescent="0.2">
      <c r="A1572" s="48">
        <v>412700</v>
      </c>
      <c r="B1572" s="49" t="s">
        <v>60</v>
      </c>
      <c r="C1572" s="58">
        <v>45000</v>
      </c>
      <c r="D1572" s="58">
        <v>45000</v>
      </c>
      <c r="E1572" s="58">
        <v>0</v>
      </c>
      <c r="F1572" s="283">
        <f t="shared" si="434"/>
        <v>100</v>
      </c>
    </row>
    <row r="1573" spans="1:6" s="30" customFormat="1" x14ac:dyDescent="0.2">
      <c r="A1573" s="48">
        <v>412900</v>
      </c>
      <c r="B1573" s="53" t="s">
        <v>74</v>
      </c>
      <c r="C1573" s="58">
        <v>0</v>
      </c>
      <c r="D1573" s="58">
        <v>6000</v>
      </c>
      <c r="E1573" s="58">
        <v>0</v>
      </c>
      <c r="F1573" s="283">
        <v>0</v>
      </c>
    </row>
    <row r="1574" spans="1:6" s="30" customFormat="1" x14ac:dyDescent="0.2">
      <c r="A1574" s="48">
        <v>412900</v>
      </c>
      <c r="B1574" s="53" t="s">
        <v>76</v>
      </c>
      <c r="C1574" s="58">
        <v>2000</v>
      </c>
      <c r="D1574" s="58">
        <v>7000</v>
      </c>
      <c r="E1574" s="58">
        <v>0</v>
      </c>
      <c r="F1574" s="283"/>
    </row>
    <row r="1575" spans="1:6" s="30" customFormat="1" x14ac:dyDescent="0.2">
      <c r="A1575" s="48">
        <v>412900</v>
      </c>
      <c r="B1575" s="53" t="s">
        <v>77</v>
      </c>
      <c r="C1575" s="58">
        <v>2200</v>
      </c>
      <c r="D1575" s="58">
        <v>2200</v>
      </c>
      <c r="E1575" s="58">
        <v>0</v>
      </c>
      <c r="F1575" s="283">
        <f t="shared" si="434"/>
        <v>100</v>
      </c>
    </row>
    <row r="1576" spans="1:6" s="30" customFormat="1" x14ac:dyDescent="0.2">
      <c r="A1576" s="48">
        <v>412900</v>
      </c>
      <c r="B1576" s="53" t="s">
        <v>78</v>
      </c>
      <c r="C1576" s="58">
        <v>11000</v>
      </c>
      <c r="D1576" s="58">
        <v>12000</v>
      </c>
      <c r="E1576" s="58">
        <v>0</v>
      </c>
      <c r="F1576" s="283">
        <f t="shared" si="434"/>
        <v>109.09090909090908</v>
      </c>
    </row>
    <row r="1577" spans="1:6" s="30" customFormat="1" x14ac:dyDescent="0.2">
      <c r="A1577" s="48">
        <v>412900</v>
      </c>
      <c r="B1577" s="49" t="s">
        <v>80</v>
      </c>
      <c r="C1577" s="58">
        <v>3000.0000000000036</v>
      </c>
      <c r="D1577" s="58">
        <v>3000</v>
      </c>
      <c r="E1577" s="58">
        <v>0</v>
      </c>
      <c r="F1577" s="283">
        <f t="shared" si="434"/>
        <v>99.999999999999872</v>
      </c>
    </row>
    <row r="1578" spans="1:6" s="30" customFormat="1" x14ac:dyDescent="0.2">
      <c r="A1578" s="46">
        <v>510000</v>
      </c>
      <c r="B1578" s="51" t="s">
        <v>244</v>
      </c>
      <c r="C1578" s="45">
        <f>C1579+C1581</f>
        <v>23000</v>
      </c>
      <c r="D1578" s="45">
        <f>D1579+D1581</f>
        <v>83000</v>
      </c>
      <c r="E1578" s="45">
        <f>E1579+E1581</f>
        <v>0</v>
      </c>
      <c r="F1578" s="282"/>
    </row>
    <row r="1579" spans="1:6" s="30" customFormat="1" x14ac:dyDescent="0.2">
      <c r="A1579" s="46">
        <v>511000</v>
      </c>
      <c r="B1579" s="51" t="s">
        <v>245</v>
      </c>
      <c r="C1579" s="45">
        <f>SUM(C1580:C1580)</f>
        <v>20000</v>
      </c>
      <c r="D1579" s="45">
        <f>SUM(D1580:D1580)</f>
        <v>80000</v>
      </c>
      <c r="E1579" s="45">
        <f>SUM(E1580:E1580)</f>
        <v>0</v>
      </c>
      <c r="F1579" s="282"/>
    </row>
    <row r="1580" spans="1:6" s="30" customFormat="1" x14ac:dyDescent="0.2">
      <c r="A1580" s="48">
        <v>511300</v>
      </c>
      <c r="B1580" s="49" t="s">
        <v>248</v>
      </c>
      <c r="C1580" s="58">
        <v>20000</v>
      </c>
      <c r="D1580" s="58">
        <v>80000</v>
      </c>
      <c r="E1580" s="58">
        <v>0</v>
      </c>
      <c r="F1580" s="283"/>
    </row>
    <row r="1581" spans="1:6" s="55" customFormat="1" x14ac:dyDescent="0.2">
      <c r="A1581" s="46">
        <v>516000</v>
      </c>
      <c r="B1581" s="51" t="s">
        <v>256</v>
      </c>
      <c r="C1581" s="45">
        <f t="shared" ref="C1581:D1581" si="437">C1582</f>
        <v>3000</v>
      </c>
      <c r="D1581" s="45">
        <f t="shared" si="437"/>
        <v>3000</v>
      </c>
      <c r="E1581" s="45">
        <f t="shared" ref="E1581" si="438">E1582</f>
        <v>0</v>
      </c>
      <c r="F1581" s="282">
        <f t="shared" si="434"/>
        <v>100</v>
      </c>
    </row>
    <row r="1582" spans="1:6" s="30" customFormat="1" x14ac:dyDescent="0.2">
      <c r="A1582" s="48">
        <v>516100</v>
      </c>
      <c r="B1582" s="49" t="s">
        <v>256</v>
      </c>
      <c r="C1582" s="58">
        <v>3000</v>
      </c>
      <c r="D1582" s="58">
        <v>3000</v>
      </c>
      <c r="E1582" s="58">
        <v>0</v>
      </c>
      <c r="F1582" s="283">
        <f t="shared" si="434"/>
        <v>100</v>
      </c>
    </row>
    <row r="1583" spans="1:6" s="55" customFormat="1" x14ac:dyDescent="0.2">
      <c r="A1583" s="46">
        <v>630000</v>
      </c>
      <c r="B1583" s="51" t="s">
        <v>275</v>
      </c>
      <c r="C1583" s="45">
        <f>0+C1584</f>
        <v>20000</v>
      </c>
      <c r="D1583" s="45">
        <f>0+D1584</f>
        <v>60000</v>
      </c>
      <c r="E1583" s="45">
        <f>0+E1584</f>
        <v>0</v>
      </c>
      <c r="F1583" s="282">
        <f t="shared" si="434"/>
        <v>300</v>
      </c>
    </row>
    <row r="1584" spans="1:6" s="55" customFormat="1" x14ac:dyDescent="0.2">
      <c r="A1584" s="46">
        <v>638000</v>
      </c>
      <c r="B1584" s="51" t="s">
        <v>282</v>
      </c>
      <c r="C1584" s="45">
        <f t="shared" ref="C1584:D1584" si="439">C1585</f>
        <v>20000</v>
      </c>
      <c r="D1584" s="45">
        <f t="shared" si="439"/>
        <v>60000</v>
      </c>
      <c r="E1584" s="45">
        <f t="shared" ref="E1584" si="440">E1585</f>
        <v>0</v>
      </c>
      <c r="F1584" s="282">
        <f t="shared" si="434"/>
        <v>300</v>
      </c>
    </row>
    <row r="1585" spans="1:6" s="30" customFormat="1" x14ac:dyDescent="0.2">
      <c r="A1585" s="48">
        <v>638100</v>
      </c>
      <c r="B1585" s="49" t="s">
        <v>283</v>
      </c>
      <c r="C1585" s="58">
        <v>20000</v>
      </c>
      <c r="D1585" s="58">
        <v>60000</v>
      </c>
      <c r="E1585" s="58">
        <v>0</v>
      </c>
      <c r="F1585" s="283">
        <f t="shared" si="434"/>
        <v>300</v>
      </c>
    </row>
    <row r="1586" spans="1:6" s="30" customFormat="1" x14ac:dyDescent="0.2">
      <c r="A1586" s="89"/>
      <c r="B1586" s="83" t="s">
        <v>292</v>
      </c>
      <c r="C1586" s="87">
        <f>C1560+C1578+C1583</f>
        <v>5034200</v>
      </c>
      <c r="D1586" s="87">
        <f>D1560+D1578+D1583</f>
        <v>5727200</v>
      </c>
      <c r="E1586" s="87">
        <f>E1560+E1578+E1583</f>
        <v>0</v>
      </c>
      <c r="F1586" s="34">
        <f t="shared" si="434"/>
        <v>113.76584164316077</v>
      </c>
    </row>
    <row r="1587" spans="1:6" s="30" customFormat="1" x14ac:dyDescent="0.2">
      <c r="A1587" s="66"/>
      <c r="B1587" s="44"/>
      <c r="C1587" s="67"/>
      <c r="D1587" s="67"/>
      <c r="E1587" s="67"/>
      <c r="F1587" s="279"/>
    </row>
    <row r="1588" spans="1:6" s="30" customFormat="1" x14ac:dyDescent="0.2">
      <c r="A1588" s="43"/>
      <c r="B1588" s="44"/>
      <c r="C1588" s="50"/>
      <c r="D1588" s="50"/>
      <c r="E1588" s="50"/>
      <c r="F1588" s="284"/>
    </row>
    <row r="1589" spans="1:6" s="30" customFormat="1" x14ac:dyDescent="0.2">
      <c r="A1589" s="48" t="s">
        <v>375</v>
      </c>
      <c r="B1589" s="51"/>
      <c r="C1589" s="50"/>
      <c r="D1589" s="50"/>
      <c r="E1589" s="50"/>
      <c r="F1589" s="284"/>
    </row>
    <row r="1590" spans="1:6" s="30" customFormat="1" x14ac:dyDescent="0.2">
      <c r="A1590" s="48" t="s">
        <v>372</v>
      </c>
      <c r="B1590" s="51"/>
      <c r="C1590" s="50"/>
      <c r="D1590" s="50"/>
      <c r="E1590" s="50"/>
      <c r="F1590" s="284"/>
    </row>
    <row r="1591" spans="1:6" s="30" customFormat="1" x14ac:dyDescent="0.2">
      <c r="A1591" s="48" t="s">
        <v>376</v>
      </c>
      <c r="B1591" s="51"/>
      <c r="C1591" s="50"/>
      <c r="D1591" s="50"/>
      <c r="E1591" s="50"/>
      <c r="F1591" s="284"/>
    </row>
    <row r="1592" spans="1:6" s="30" customFormat="1" x14ac:dyDescent="0.2">
      <c r="A1592" s="48" t="s">
        <v>291</v>
      </c>
      <c r="B1592" s="51"/>
      <c r="C1592" s="50"/>
      <c r="D1592" s="50"/>
      <c r="E1592" s="50"/>
      <c r="F1592" s="284"/>
    </row>
    <row r="1593" spans="1:6" s="30" customFormat="1" x14ac:dyDescent="0.2">
      <c r="A1593" s="48"/>
      <c r="B1593" s="79"/>
      <c r="C1593" s="67"/>
      <c r="D1593" s="67"/>
      <c r="E1593" s="67"/>
      <c r="F1593" s="279"/>
    </row>
    <row r="1594" spans="1:6" s="30" customFormat="1" x14ac:dyDescent="0.2">
      <c r="A1594" s="46">
        <v>410000</v>
      </c>
      <c r="B1594" s="47" t="s">
        <v>44</v>
      </c>
      <c r="C1594" s="45">
        <f t="shared" ref="C1594:D1594" si="441">C1595+C1600</f>
        <v>1436400</v>
      </c>
      <c r="D1594" s="45">
        <f t="shared" si="441"/>
        <v>1444599.9999999995</v>
      </c>
      <c r="E1594" s="45">
        <f t="shared" ref="E1594" si="442">E1595+E1600</f>
        <v>0</v>
      </c>
      <c r="F1594" s="282">
        <f t="shared" ref="F1594:F1618" si="443">D1594/C1594*100</f>
        <v>100.57087162350318</v>
      </c>
    </row>
    <row r="1595" spans="1:6" s="30" customFormat="1" x14ac:dyDescent="0.2">
      <c r="A1595" s="46">
        <v>411000</v>
      </c>
      <c r="B1595" s="47" t="s">
        <v>45</v>
      </c>
      <c r="C1595" s="45">
        <f t="shared" ref="C1595:D1595" si="444">SUM(C1596:C1599)</f>
        <v>1358000</v>
      </c>
      <c r="D1595" s="45">
        <f t="shared" si="444"/>
        <v>1365199.9999999995</v>
      </c>
      <c r="E1595" s="45">
        <f t="shared" ref="E1595" si="445">SUM(E1596:E1599)</f>
        <v>0</v>
      </c>
      <c r="F1595" s="282">
        <f t="shared" si="443"/>
        <v>100.53019145802648</v>
      </c>
    </row>
    <row r="1596" spans="1:6" s="30" customFormat="1" x14ac:dyDescent="0.2">
      <c r="A1596" s="48">
        <v>411100</v>
      </c>
      <c r="B1596" s="49" t="s">
        <v>46</v>
      </c>
      <c r="C1596" s="58">
        <v>1270000</v>
      </c>
      <c r="D1596" s="58">
        <v>1260999.9999999995</v>
      </c>
      <c r="E1596" s="58">
        <v>0</v>
      </c>
      <c r="F1596" s="283">
        <f t="shared" si="443"/>
        <v>99.291338582677128</v>
      </c>
    </row>
    <row r="1597" spans="1:6" s="30" customFormat="1" x14ac:dyDescent="0.2">
      <c r="A1597" s="48">
        <v>411200</v>
      </c>
      <c r="B1597" s="49" t="s">
        <v>47</v>
      </c>
      <c r="C1597" s="58">
        <v>60000</v>
      </c>
      <c r="D1597" s="58">
        <v>60000</v>
      </c>
      <c r="E1597" s="58">
        <v>0</v>
      </c>
      <c r="F1597" s="283">
        <f t="shared" si="443"/>
        <v>100</v>
      </c>
    </row>
    <row r="1598" spans="1:6" s="30" customFormat="1" ht="40.5" x14ac:dyDescent="0.2">
      <c r="A1598" s="48">
        <v>411300</v>
      </c>
      <c r="B1598" s="49" t="s">
        <v>48</v>
      </c>
      <c r="C1598" s="58">
        <v>9000</v>
      </c>
      <c r="D1598" s="58">
        <v>25000</v>
      </c>
      <c r="E1598" s="58">
        <v>0</v>
      </c>
      <c r="F1598" s="283">
        <f t="shared" si="443"/>
        <v>277.77777777777777</v>
      </c>
    </row>
    <row r="1599" spans="1:6" s="30" customFormat="1" x14ac:dyDescent="0.2">
      <c r="A1599" s="48">
        <v>411400</v>
      </c>
      <c r="B1599" s="49" t="s">
        <v>49</v>
      </c>
      <c r="C1599" s="58">
        <v>19000</v>
      </c>
      <c r="D1599" s="58">
        <v>19199.999999999967</v>
      </c>
      <c r="E1599" s="58">
        <v>0</v>
      </c>
      <c r="F1599" s="283">
        <f t="shared" si="443"/>
        <v>101.0526315789472</v>
      </c>
    </row>
    <row r="1600" spans="1:6" s="30" customFormat="1" x14ac:dyDescent="0.2">
      <c r="A1600" s="46">
        <v>412000</v>
      </c>
      <c r="B1600" s="51" t="s">
        <v>50</v>
      </c>
      <c r="C1600" s="45">
        <f>SUM(C1601:C1609)</f>
        <v>78400</v>
      </c>
      <c r="D1600" s="45">
        <f>SUM(D1601:D1609)</f>
        <v>79400</v>
      </c>
      <c r="E1600" s="45">
        <f>SUM(E1601:E1609)</f>
        <v>0</v>
      </c>
      <c r="F1600" s="282">
        <f t="shared" si="443"/>
        <v>101.27551020408163</v>
      </c>
    </row>
    <row r="1601" spans="1:6" s="30" customFormat="1" x14ac:dyDescent="0.2">
      <c r="A1601" s="48">
        <v>412200</v>
      </c>
      <c r="B1601" s="49" t="s">
        <v>52</v>
      </c>
      <c r="C1601" s="58">
        <v>30000</v>
      </c>
      <c r="D1601" s="58">
        <v>30000</v>
      </c>
      <c r="E1601" s="58">
        <v>0</v>
      </c>
      <c r="F1601" s="283">
        <f t="shared" si="443"/>
        <v>100</v>
      </c>
    </row>
    <row r="1602" spans="1:6" s="30" customFormat="1" x14ac:dyDescent="0.2">
      <c r="A1602" s="48">
        <v>412300</v>
      </c>
      <c r="B1602" s="49" t="s">
        <v>53</v>
      </c>
      <c r="C1602" s="58">
        <v>7000</v>
      </c>
      <c r="D1602" s="58">
        <v>7000</v>
      </c>
      <c r="E1602" s="58">
        <v>0</v>
      </c>
      <c r="F1602" s="283">
        <f t="shared" si="443"/>
        <v>100</v>
      </c>
    </row>
    <row r="1603" spans="1:6" s="30" customFormat="1" x14ac:dyDescent="0.2">
      <c r="A1603" s="48">
        <v>412500</v>
      </c>
      <c r="B1603" s="49" t="s">
        <v>57</v>
      </c>
      <c r="C1603" s="58">
        <v>10000</v>
      </c>
      <c r="D1603" s="58">
        <v>10000</v>
      </c>
      <c r="E1603" s="58">
        <v>0</v>
      </c>
      <c r="F1603" s="283">
        <f t="shared" si="443"/>
        <v>100</v>
      </c>
    </row>
    <row r="1604" spans="1:6" s="30" customFormat="1" x14ac:dyDescent="0.2">
      <c r="A1604" s="48">
        <v>412600</v>
      </c>
      <c r="B1604" s="49" t="s">
        <v>58</v>
      </c>
      <c r="C1604" s="58">
        <v>16000</v>
      </c>
      <c r="D1604" s="58">
        <v>16000</v>
      </c>
      <c r="E1604" s="58">
        <v>0</v>
      </c>
      <c r="F1604" s="283">
        <f t="shared" si="443"/>
        <v>100</v>
      </c>
    </row>
    <row r="1605" spans="1:6" s="30" customFormat="1" x14ac:dyDescent="0.2">
      <c r="A1605" s="48">
        <v>412700</v>
      </c>
      <c r="B1605" s="49" t="s">
        <v>60</v>
      </c>
      <c r="C1605" s="58">
        <v>9000</v>
      </c>
      <c r="D1605" s="58">
        <v>9000</v>
      </c>
      <c r="E1605" s="58">
        <v>0</v>
      </c>
      <c r="F1605" s="283">
        <f t="shared" si="443"/>
        <v>100</v>
      </c>
    </row>
    <row r="1606" spans="1:6" s="30" customFormat="1" x14ac:dyDescent="0.2">
      <c r="A1606" s="48">
        <v>412900</v>
      </c>
      <c r="B1606" s="53" t="s">
        <v>76</v>
      </c>
      <c r="C1606" s="58">
        <v>2000</v>
      </c>
      <c r="D1606" s="58">
        <v>2000</v>
      </c>
      <c r="E1606" s="58">
        <v>0</v>
      </c>
      <c r="F1606" s="283">
        <f t="shared" si="443"/>
        <v>100</v>
      </c>
    </row>
    <row r="1607" spans="1:6" s="30" customFormat="1" x14ac:dyDescent="0.2">
      <c r="A1607" s="48">
        <v>412900</v>
      </c>
      <c r="B1607" s="53" t="s">
        <v>77</v>
      </c>
      <c r="C1607" s="58">
        <v>1600</v>
      </c>
      <c r="D1607" s="58">
        <v>2600</v>
      </c>
      <c r="E1607" s="58">
        <v>0</v>
      </c>
      <c r="F1607" s="283">
        <f t="shared" si="443"/>
        <v>162.5</v>
      </c>
    </row>
    <row r="1608" spans="1:6" s="30" customFormat="1" x14ac:dyDescent="0.2">
      <c r="A1608" s="48">
        <v>412900</v>
      </c>
      <c r="B1608" s="53" t="s">
        <v>78</v>
      </c>
      <c r="C1608" s="58">
        <v>2500</v>
      </c>
      <c r="D1608" s="58">
        <v>2500</v>
      </c>
      <c r="E1608" s="58">
        <v>0</v>
      </c>
      <c r="F1608" s="283">
        <f t="shared" si="443"/>
        <v>100</v>
      </c>
    </row>
    <row r="1609" spans="1:6" s="30" customFormat="1" x14ac:dyDescent="0.2">
      <c r="A1609" s="48">
        <v>412900</v>
      </c>
      <c r="B1609" s="49" t="s">
        <v>80</v>
      </c>
      <c r="C1609" s="58">
        <v>300</v>
      </c>
      <c r="D1609" s="58">
        <v>300</v>
      </c>
      <c r="E1609" s="58">
        <v>0</v>
      </c>
      <c r="F1609" s="283">
        <f t="shared" si="443"/>
        <v>100</v>
      </c>
    </row>
    <row r="1610" spans="1:6" s="30" customFormat="1" x14ac:dyDescent="0.2">
      <c r="A1610" s="46">
        <v>510000</v>
      </c>
      <c r="B1610" s="51" t="s">
        <v>244</v>
      </c>
      <c r="C1610" s="45">
        <f t="shared" ref="C1610:D1610" si="446">C1611+C1613</f>
        <v>25000</v>
      </c>
      <c r="D1610" s="45">
        <f t="shared" si="446"/>
        <v>26500</v>
      </c>
      <c r="E1610" s="45">
        <f t="shared" ref="E1610" si="447">E1611+E1613</f>
        <v>0</v>
      </c>
      <c r="F1610" s="282">
        <f t="shared" si="443"/>
        <v>106</v>
      </c>
    </row>
    <row r="1611" spans="1:6" s="30" customFormat="1" x14ac:dyDescent="0.2">
      <c r="A1611" s="46">
        <v>511000</v>
      </c>
      <c r="B1611" s="51" t="s">
        <v>245</v>
      </c>
      <c r="C1611" s="45">
        <f t="shared" ref="C1611:D1611" si="448">SUM(C1612:C1612)</f>
        <v>25000</v>
      </c>
      <c r="D1611" s="45">
        <f t="shared" si="448"/>
        <v>25000</v>
      </c>
      <c r="E1611" s="45">
        <f t="shared" ref="E1611" si="449">SUM(E1612:E1612)</f>
        <v>0</v>
      </c>
      <c r="F1611" s="282">
        <f t="shared" si="443"/>
        <v>100</v>
      </c>
    </row>
    <row r="1612" spans="1:6" s="30" customFormat="1" x14ac:dyDescent="0.2">
      <c r="A1612" s="48">
        <v>511300</v>
      </c>
      <c r="B1612" s="49" t="s">
        <v>248</v>
      </c>
      <c r="C1612" s="58">
        <v>25000</v>
      </c>
      <c r="D1612" s="58">
        <v>25000</v>
      </c>
      <c r="E1612" s="58">
        <v>0</v>
      </c>
      <c r="F1612" s="283">
        <f t="shared" si="443"/>
        <v>100</v>
      </c>
    </row>
    <row r="1613" spans="1:6" s="55" customFormat="1" x14ac:dyDescent="0.2">
      <c r="A1613" s="46">
        <v>516000</v>
      </c>
      <c r="B1613" s="51" t="s">
        <v>256</v>
      </c>
      <c r="C1613" s="45">
        <f t="shared" ref="C1613:D1613" si="450">C1614</f>
        <v>0</v>
      </c>
      <c r="D1613" s="45">
        <f t="shared" si="450"/>
        <v>1500</v>
      </c>
      <c r="E1613" s="45">
        <f t="shared" ref="E1613" si="451">E1614</f>
        <v>0</v>
      </c>
      <c r="F1613" s="282">
        <v>0</v>
      </c>
    </row>
    <row r="1614" spans="1:6" s="30" customFormat="1" x14ac:dyDescent="0.2">
      <c r="A1614" s="48">
        <v>516100</v>
      </c>
      <c r="B1614" s="49" t="s">
        <v>256</v>
      </c>
      <c r="C1614" s="58">
        <v>0</v>
      </c>
      <c r="D1614" s="58">
        <v>1500</v>
      </c>
      <c r="E1614" s="58">
        <v>0</v>
      </c>
      <c r="F1614" s="283">
        <v>0</v>
      </c>
    </row>
    <row r="1615" spans="1:6" s="55" customFormat="1" x14ac:dyDescent="0.2">
      <c r="A1615" s="46">
        <v>630000</v>
      </c>
      <c r="B1615" s="51" t="s">
        <v>275</v>
      </c>
      <c r="C1615" s="45">
        <f>0+C1616</f>
        <v>9100</v>
      </c>
      <c r="D1615" s="45">
        <f>0+D1616</f>
        <v>50000</v>
      </c>
      <c r="E1615" s="45">
        <f>0+E1616</f>
        <v>0</v>
      </c>
      <c r="F1615" s="282"/>
    </row>
    <row r="1616" spans="1:6" s="55" customFormat="1" x14ac:dyDescent="0.2">
      <c r="A1616" s="46">
        <v>638000</v>
      </c>
      <c r="B1616" s="51" t="s">
        <v>282</v>
      </c>
      <c r="C1616" s="45">
        <f t="shared" ref="C1616:D1616" si="452">C1617</f>
        <v>9100</v>
      </c>
      <c r="D1616" s="45">
        <f t="shared" si="452"/>
        <v>50000</v>
      </c>
      <c r="E1616" s="45">
        <f t="shared" ref="E1616" si="453">E1617</f>
        <v>0</v>
      </c>
      <c r="F1616" s="282"/>
    </row>
    <row r="1617" spans="1:6" s="30" customFormat="1" x14ac:dyDescent="0.2">
      <c r="A1617" s="48">
        <v>638100</v>
      </c>
      <c r="B1617" s="49" t="s">
        <v>283</v>
      </c>
      <c r="C1617" s="58">
        <v>9100</v>
      </c>
      <c r="D1617" s="58">
        <v>50000</v>
      </c>
      <c r="E1617" s="58">
        <v>0</v>
      </c>
      <c r="F1617" s="283"/>
    </row>
    <row r="1618" spans="1:6" s="55" customFormat="1" x14ac:dyDescent="0.2">
      <c r="A1618" s="92"/>
      <c r="B1618" s="51" t="s">
        <v>377</v>
      </c>
      <c r="C1618" s="45">
        <f>C1594+C1610+C1615</f>
        <v>1470500</v>
      </c>
      <c r="D1618" s="45">
        <f>D1594+D1610+D1615</f>
        <v>1521099.9999999995</v>
      </c>
      <c r="E1618" s="45">
        <f>E1594+E1610+E1615</f>
        <v>0</v>
      </c>
      <c r="F1618" s="280">
        <f t="shared" si="443"/>
        <v>103.44100646038758</v>
      </c>
    </row>
    <row r="1619" spans="1:6" s="30" customFormat="1" x14ac:dyDescent="0.2">
      <c r="A1619" s="48"/>
      <c r="B1619" s="49"/>
      <c r="C1619" s="50"/>
      <c r="D1619" s="50"/>
      <c r="E1619" s="50"/>
      <c r="F1619" s="284"/>
    </row>
    <row r="1620" spans="1:6" s="30" customFormat="1" x14ac:dyDescent="0.2">
      <c r="A1620" s="48" t="s">
        <v>378</v>
      </c>
      <c r="B1620" s="49"/>
      <c r="C1620" s="50"/>
      <c r="D1620" s="50"/>
      <c r="E1620" s="50"/>
      <c r="F1620" s="284"/>
    </row>
    <row r="1621" spans="1:6" s="30" customFormat="1" x14ac:dyDescent="0.2">
      <c r="A1621" s="48" t="s">
        <v>372</v>
      </c>
      <c r="B1621" s="49"/>
      <c r="C1621" s="50"/>
      <c r="D1621" s="50"/>
      <c r="E1621" s="50"/>
      <c r="F1621" s="284"/>
    </row>
    <row r="1622" spans="1:6" s="30" customFormat="1" x14ac:dyDescent="0.2">
      <c r="A1622" s="48" t="s">
        <v>376</v>
      </c>
      <c r="B1622" s="49"/>
      <c r="C1622" s="50"/>
      <c r="D1622" s="50"/>
      <c r="E1622" s="50"/>
      <c r="F1622" s="284"/>
    </row>
    <row r="1623" spans="1:6" s="30" customFormat="1" x14ac:dyDescent="0.2">
      <c r="A1623" s="48" t="s">
        <v>379</v>
      </c>
      <c r="B1623" s="49"/>
      <c r="C1623" s="50"/>
      <c r="D1623" s="50"/>
      <c r="E1623" s="50"/>
      <c r="F1623" s="284"/>
    </row>
    <row r="1624" spans="1:6" s="30" customFormat="1" x14ac:dyDescent="0.2">
      <c r="A1624" s="48"/>
      <c r="B1624" s="49"/>
      <c r="C1624" s="50"/>
      <c r="D1624" s="50"/>
      <c r="E1624" s="50"/>
      <c r="F1624" s="284"/>
    </row>
    <row r="1625" spans="1:6" s="30" customFormat="1" x14ac:dyDescent="0.2">
      <c r="A1625" s="46">
        <v>410000</v>
      </c>
      <c r="B1625" s="47" t="s">
        <v>44</v>
      </c>
      <c r="C1625" s="45">
        <f t="shared" ref="C1625:D1625" si="454">C1626+C1631</f>
        <v>2412700</v>
      </c>
      <c r="D1625" s="45">
        <f t="shared" si="454"/>
        <v>2437300</v>
      </c>
      <c r="E1625" s="45">
        <f t="shared" ref="E1625" si="455">E1626+E1631</f>
        <v>0</v>
      </c>
      <c r="F1625" s="282">
        <f t="shared" ref="F1625:F1651" si="456">D1625/C1625*100</f>
        <v>101.01960459236541</v>
      </c>
    </row>
    <row r="1626" spans="1:6" s="30" customFormat="1" x14ac:dyDescent="0.2">
      <c r="A1626" s="46">
        <v>411000</v>
      </c>
      <c r="B1626" s="47" t="s">
        <v>45</v>
      </c>
      <c r="C1626" s="45">
        <f t="shared" ref="C1626:D1626" si="457">SUM(C1627:C1630)</f>
        <v>2151000</v>
      </c>
      <c r="D1626" s="45">
        <f t="shared" si="457"/>
        <v>2175600</v>
      </c>
      <c r="E1626" s="45">
        <f t="shared" ref="E1626" si="458">SUM(E1627:E1630)</f>
        <v>0</v>
      </c>
      <c r="F1626" s="282">
        <f t="shared" si="456"/>
        <v>101.1436541143654</v>
      </c>
    </row>
    <row r="1627" spans="1:6" s="30" customFormat="1" x14ac:dyDescent="0.2">
      <c r="A1627" s="48">
        <v>411100</v>
      </c>
      <c r="B1627" s="49" t="s">
        <v>46</v>
      </c>
      <c r="C1627" s="58">
        <v>2050000</v>
      </c>
      <c r="D1627" s="58">
        <v>2070000</v>
      </c>
      <c r="E1627" s="58">
        <v>0</v>
      </c>
      <c r="F1627" s="283">
        <f t="shared" si="456"/>
        <v>100.97560975609755</v>
      </c>
    </row>
    <row r="1628" spans="1:6" s="30" customFormat="1" x14ac:dyDescent="0.2">
      <c r="A1628" s="48">
        <v>411200</v>
      </c>
      <c r="B1628" s="49" t="s">
        <v>47</v>
      </c>
      <c r="C1628" s="58">
        <v>80000</v>
      </c>
      <c r="D1628" s="58">
        <v>80000</v>
      </c>
      <c r="E1628" s="58">
        <v>0</v>
      </c>
      <c r="F1628" s="283">
        <f t="shared" si="456"/>
        <v>100</v>
      </c>
    </row>
    <row r="1629" spans="1:6" s="30" customFormat="1" ht="40.5" x14ac:dyDescent="0.2">
      <c r="A1629" s="48">
        <v>411300</v>
      </c>
      <c r="B1629" s="49" t="s">
        <v>48</v>
      </c>
      <c r="C1629" s="58">
        <v>15000</v>
      </c>
      <c r="D1629" s="58">
        <v>19600</v>
      </c>
      <c r="E1629" s="58">
        <v>0</v>
      </c>
      <c r="F1629" s="283">
        <f t="shared" si="456"/>
        <v>130.66666666666666</v>
      </c>
    </row>
    <row r="1630" spans="1:6" s="30" customFormat="1" x14ac:dyDescent="0.2">
      <c r="A1630" s="48">
        <v>411400</v>
      </c>
      <c r="B1630" s="49" t="s">
        <v>49</v>
      </c>
      <c r="C1630" s="58">
        <v>5999.9999999999909</v>
      </c>
      <c r="D1630" s="58">
        <v>5999.9999999999982</v>
      </c>
      <c r="E1630" s="58">
        <v>0</v>
      </c>
      <c r="F1630" s="283">
        <f t="shared" si="456"/>
        <v>100.00000000000011</v>
      </c>
    </row>
    <row r="1631" spans="1:6" s="30" customFormat="1" x14ac:dyDescent="0.2">
      <c r="A1631" s="46">
        <v>412000</v>
      </c>
      <c r="B1631" s="51" t="s">
        <v>50</v>
      </c>
      <c r="C1631" s="45">
        <f>SUM(C1632:C1641)</f>
        <v>261700</v>
      </c>
      <c r="D1631" s="45">
        <f>SUM(D1632:D1641)</f>
        <v>261700</v>
      </c>
      <c r="E1631" s="45">
        <f>SUM(E1632:E1641)</f>
        <v>0</v>
      </c>
      <c r="F1631" s="282">
        <f t="shared" si="456"/>
        <v>100</v>
      </c>
    </row>
    <row r="1632" spans="1:6" s="30" customFormat="1" x14ac:dyDescent="0.2">
      <c r="A1632" s="48">
        <v>412200</v>
      </c>
      <c r="B1632" s="49" t="s">
        <v>52</v>
      </c>
      <c r="C1632" s="58">
        <v>67000</v>
      </c>
      <c r="D1632" s="58">
        <v>67000</v>
      </c>
      <c r="E1632" s="58">
        <v>0</v>
      </c>
      <c r="F1632" s="283">
        <f t="shared" si="456"/>
        <v>100</v>
      </c>
    </row>
    <row r="1633" spans="1:6" s="30" customFormat="1" x14ac:dyDescent="0.2">
      <c r="A1633" s="48">
        <v>412300</v>
      </c>
      <c r="B1633" s="49" t="s">
        <v>53</v>
      </c>
      <c r="C1633" s="58">
        <v>15000</v>
      </c>
      <c r="D1633" s="58">
        <v>15000</v>
      </c>
      <c r="E1633" s="58">
        <v>0</v>
      </c>
      <c r="F1633" s="283">
        <f t="shared" si="456"/>
        <v>100</v>
      </c>
    </row>
    <row r="1634" spans="1:6" s="30" customFormat="1" x14ac:dyDescent="0.2">
      <c r="A1634" s="48">
        <v>412500</v>
      </c>
      <c r="B1634" s="49" t="s">
        <v>57</v>
      </c>
      <c r="C1634" s="58">
        <v>20000</v>
      </c>
      <c r="D1634" s="58">
        <v>20000</v>
      </c>
      <c r="E1634" s="58">
        <v>0</v>
      </c>
      <c r="F1634" s="283">
        <f t="shared" si="456"/>
        <v>100</v>
      </c>
    </row>
    <row r="1635" spans="1:6" s="30" customFormat="1" x14ac:dyDescent="0.2">
      <c r="A1635" s="48">
        <v>412600</v>
      </c>
      <c r="B1635" s="49" t="s">
        <v>58</v>
      </c>
      <c r="C1635" s="58">
        <v>48000</v>
      </c>
      <c r="D1635" s="58">
        <v>48000</v>
      </c>
      <c r="E1635" s="58">
        <v>0</v>
      </c>
      <c r="F1635" s="283">
        <f t="shared" si="456"/>
        <v>100</v>
      </c>
    </row>
    <row r="1636" spans="1:6" s="30" customFormat="1" x14ac:dyDescent="0.2">
      <c r="A1636" s="48">
        <v>412700</v>
      </c>
      <c r="B1636" s="49" t="s">
        <v>60</v>
      </c>
      <c r="C1636" s="58">
        <v>100000</v>
      </c>
      <c r="D1636" s="58">
        <v>100000</v>
      </c>
      <c r="E1636" s="58">
        <v>0</v>
      </c>
      <c r="F1636" s="283">
        <f t="shared" si="456"/>
        <v>100</v>
      </c>
    </row>
    <row r="1637" spans="1:6" s="30" customFormat="1" x14ac:dyDescent="0.2">
      <c r="A1637" s="48">
        <v>412900</v>
      </c>
      <c r="B1637" s="53" t="s">
        <v>74</v>
      </c>
      <c r="C1637" s="58">
        <v>500</v>
      </c>
      <c r="D1637" s="58">
        <v>500</v>
      </c>
      <c r="E1637" s="58">
        <v>0</v>
      </c>
      <c r="F1637" s="283">
        <f t="shared" si="456"/>
        <v>100</v>
      </c>
    </row>
    <row r="1638" spans="1:6" s="30" customFormat="1" x14ac:dyDescent="0.2">
      <c r="A1638" s="48">
        <v>412900</v>
      </c>
      <c r="B1638" s="53" t="s">
        <v>75</v>
      </c>
      <c r="C1638" s="58">
        <v>4000</v>
      </c>
      <c r="D1638" s="58">
        <v>4000</v>
      </c>
      <c r="E1638" s="58">
        <v>0</v>
      </c>
      <c r="F1638" s="283">
        <f t="shared" si="456"/>
        <v>100</v>
      </c>
    </row>
    <row r="1639" spans="1:6" s="30" customFormat="1" x14ac:dyDescent="0.2">
      <c r="A1639" s="48">
        <v>412900</v>
      </c>
      <c r="B1639" s="53" t="s">
        <v>76</v>
      </c>
      <c r="C1639" s="58">
        <v>1700</v>
      </c>
      <c r="D1639" s="58">
        <v>1700</v>
      </c>
      <c r="E1639" s="58">
        <v>0</v>
      </c>
      <c r="F1639" s="283">
        <f t="shared" si="456"/>
        <v>100</v>
      </c>
    </row>
    <row r="1640" spans="1:6" s="30" customFormat="1" x14ac:dyDescent="0.2">
      <c r="A1640" s="48">
        <v>412900</v>
      </c>
      <c r="B1640" s="53" t="s">
        <v>77</v>
      </c>
      <c r="C1640" s="58">
        <v>1000</v>
      </c>
      <c r="D1640" s="58">
        <v>1000</v>
      </c>
      <c r="E1640" s="58">
        <v>0</v>
      </c>
      <c r="F1640" s="283">
        <f t="shared" si="456"/>
        <v>100</v>
      </c>
    </row>
    <row r="1641" spans="1:6" s="30" customFormat="1" x14ac:dyDescent="0.2">
      <c r="A1641" s="48">
        <v>412900</v>
      </c>
      <c r="B1641" s="53" t="s">
        <v>78</v>
      </c>
      <c r="C1641" s="58">
        <v>4500</v>
      </c>
      <c r="D1641" s="58">
        <v>4500</v>
      </c>
      <c r="E1641" s="58">
        <v>0</v>
      </c>
      <c r="F1641" s="283">
        <f t="shared" si="456"/>
        <v>100</v>
      </c>
    </row>
    <row r="1642" spans="1:6" s="30" customFormat="1" x14ac:dyDescent="0.2">
      <c r="A1642" s="46">
        <v>510000</v>
      </c>
      <c r="B1642" s="51" t="s">
        <v>244</v>
      </c>
      <c r="C1642" s="45">
        <f>C1643+C1645</f>
        <v>28000</v>
      </c>
      <c r="D1642" s="45">
        <f>D1643+D1645</f>
        <v>28000</v>
      </c>
      <c r="E1642" s="45">
        <f>E1643+E1645</f>
        <v>0</v>
      </c>
      <c r="F1642" s="282">
        <f t="shared" si="456"/>
        <v>100</v>
      </c>
    </row>
    <row r="1643" spans="1:6" s="30" customFormat="1" x14ac:dyDescent="0.2">
      <c r="A1643" s="46">
        <v>511000</v>
      </c>
      <c r="B1643" s="51" t="s">
        <v>245</v>
      </c>
      <c r="C1643" s="45">
        <f t="shared" ref="C1643:D1643" si="459">SUM(C1644:C1644)</f>
        <v>25000</v>
      </c>
      <c r="D1643" s="45">
        <f t="shared" si="459"/>
        <v>25000</v>
      </c>
      <c r="E1643" s="45">
        <f t="shared" ref="E1643" si="460">SUM(E1644:E1644)</f>
        <v>0</v>
      </c>
      <c r="F1643" s="282">
        <f t="shared" si="456"/>
        <v>100</v>
      </c>
    </row>
    <row r="1644" spans="1:6" s="30" customFormat="1" x14ac:dyDescent="0.2">
      <c r="A1644" s="48">
        <v>511300</v>
      </c>
      <c r="B1644" s="49" t="s">
        <v>248</v>
      </c>
      <c r="C1644" s="58">
        <v>25000</v>
      </c>
      <c r="D1644" s="58">
        <v>25000</v>
      </c>
      <c r="E1644" s="58">
        <v>0</v>
      </c>
      <c r="F1644" s="283">
        <f t="shared" si="456"/>
        <v>100</v>
      </c>
    </row>
    <row r="1645" spans="1:6" s="55" customFormat="1" x14ac:dyDescent="0.2">
      <c r="A1645" s="46">
        <v>516000</v>
      </c>
      <c r="B1645" s="51" t="s">
        <v>256</v>
      </c>
      <c r="C1645" s="45">
        <f t="shared" ref="C1645:D1645" si="461">C1646</f>
        <v>3000</v>
      </c>
      <c r="D1645" s="45">
        <f t="shared" si="461"/>
        <v>3000</v>
      </c>
      <c r="E1645" s="45">
        <f t="shared" ref="E1645" si="462">E1646</f>
        <v>0</v>
      </c>
      <c r="F1645" s="282">
        <f t="shared" si="456"/>
        <v>100</v>
      </c>
    </row>
    <row r="1646" spans="1:6" s="30" customFormat="1" x14ac:dyDescent="0.2">
      <c r="A1646" s="48">
        <v>516100</v>
      </c>
      <c r="B1646" s="49" t="s">
        <v>256</v>
      </c>
      <c r="C1646" s="58">
        <v>3000</v>
      </c>
      <c r="D1646" s="58">
        <v>3000</v>
      </c>
      <c r="E1646" s="58">
        <v>0</v>
      </c>
      <c r="F1646" s="283">
        <f t="shared" si="456"/>
        <v>100</v>
      </c>
    </row>
    <row r="1647" spans="1:6" s="55" customFormat="1" x14ac:dyDescent="0.2">
      <c r="A1647" s="46">
        <v>630000</v>
      </c>
      <c r="B1647" s="51" t="s">
        <v>275</v>
      </c>
      <c r="C1647" s="45">
        <f>0+C1648</f>
        <v>10000</v>
      </c>
      <c r="D1647" s="45">
        <f>0+D1648</f>
        <v>10000</v>
      </c>
      <c r="E1647" s="45">
        <f>0+E1648</f>
        <v>0</v>
      </c>
      <c r="F1647" s="282">
        <f t="shared" si="456"/>
        <v>100</v>
      </c>
    </row>
    <row r="1648" spans="1:6" s="55" customFormat="1" x14ac:dyDescent="0.2">
      <c r="A1648" s="46">
        <v>638000</v>
      </c>
      <c r="B1648" s="51" t="s">
        <v>282</v>
      </c>
      <c r="C1648" s="45">
        <f t="shared" ref="C1648:D1648" si="463">C1649</f>
        <v>10000</v>
      </c>
      <c r="D1648" s="45">
        <f t="shared" si="463"/>
        <v>10000</v>
      </c>
      <c r="E1648" s="45">
        <f t="shared" ref="E1648" si="464">E1649</f>
        <v>0</v>
      </c>
      <c r="F1648" s="282">
        <f t="shared" si="456"/>
        <v>100</v>
      </c>
    </row>
    <row r="1649" spans="1:6" s="30" customFormat="1" x14ac:dyDescent="0.2">
      <c r="A1649" s="48">
        <v>638100</v>
      </c>
      <c r="B1649" s="49" t="s">
        <v>283</v>
      </c>
      <c r="C1649" s="58">
        <v>10000</v>
      </c>
      <c r="D1649" s="58">
        <v>10000</v>
      </c>
      <c r="E1649" s="58">
        <v>0</v>
      </c>
      <c r="F1649" s="283">
        <f t="shared" si="456"/>
        <v>100</v>
      </c>
    </row>
    <row r="1650" spans="1:6" s="30" customFormat="1" ht="40.5" x14ac:dyDescent="0.2">
      <c r="A1650" s="92"/>
      <c r="B1650" s="51" t="s">
        <v>380</v>
      </c>
      <c r="C1650" s="45">
        <f>C1625+C1642+C1647</f>
        <v>2450700</v>
      </c>
      <c r="D1650" s="45">
        <f>D1625+D1642+D1647</f>
        <v>2475300</v>
      </c>
      <c r="E1650" s="45">
        <f>E1625+E1642+E1647</f>
        <v>0</v>
      </c>
      <c r="F1650" s="285">
        <f t="shared" si="456"/>
        <v>101.00379483412902</v>
      </c>
    </row>
    <row r="1651" spans="1:6" s="30" customFormat="1" x14ac:dyDescent="0.2">
      <c r="A1651" s="89"/>
      <c r="B1651" s="83" t="s">
        <v>292</v>
      </c>
      <c r="C1651" s="87">
        <f>C1618+C1650</f>
        <v>3921200</v>
      </c>
      <c r="D1651" s="87">
        <f>D1618+D1650</f>
        <v>3996399.9999999995</v>
      </c>
      <c r="E1651" s="87">
        <f>E1618+E1650</f>
        <v>0</v>
      </c>
      <c r="F1651" s="34">
        <f t="shared" si="456"/>
        <v>101.91778027134551</v>
      </c>
    </row>
    <row r="1652" spans="1:6" s="30" customFormat="1" x14ac:dyDescent="0.2">
      <c r="A1652" s="66"/>
      <c r="B1652" s="44"/>
      <c r="C1652" s="67"/>
      <c r="D1652" s="67"/>
      <c r="E1652" s="67"/>
      <c r="F1652" s="279"/>
    </row>
    <row r="1653" spans="1:6" s="30" customFormat="1" x14ac:dyDescent="0.2">
      <c r="A1653" s="43"/>
      <c r="B1653" s="44"/>
      <c r="C1653" s="50"/>
      <c r="D1653" s="50"/>
      <c r="E1653" s="50"/>
      <c r="F1653" s="284"/>
    </row>
    <row r="1654" spans="1:6" s="30" customFormat="1" x14ac:dyDescent="0.2">
      <c r="A1654" s="48" t="s">
        <v>381</v>
      </c>
      <c r="B1654" s="51"/>
      <c r="C1654" s="50"/>
      <c r="D1654" s="50"/>
      <c r="E1654" s="50"/>
      <c r="F1654" s="284"/>
    </row>
    <row r="1655" spans="1:6" s="30" customFormat="1" x14ac:dyDescent="0.2">
      <c r="A1655" s="48" t="s">
        <v>372</v>
      </c>
      <c r="B1655" s="51"/>
      <c r="C1655" s="50"/>
      <c r="D1655" s="50"/>
      <c r="E1655" s="50"/>
      <c r="F1655" s="284"/>
    </row>
    <row r="1656" spans="1:6" s="30" customFormat="1" x14ac:dyDescent="0.2">
      <c r="A1656" s="48" t="s">
        <v>382</v>
      </c>
      <c r="B1656" s="51"/>
      <c r="C1656" s="50"/>
      <c r="D1656" s="50"/>
      <c r="E1656" s="50"/>
      <c r="F1656" s="284"/>
    </row>
    <row r="1657" spans="1:6" s="30" customFormat="1" x14ac:dyDescent="0.2">
      <c r="A1657" s="48" t="s">
        <v>291</v>
      </c>
      <c r="B1657" s="51"/>
      <c r="C1657" s="50"/>
      <c r="D1657" s="50"/>
      <c r="E1657" s="50"/>
      <c r="F1657" s="284"/>
    </row>
    <row r="1658" spans="1:6" s="30" customFormat="1" x14ac:dyDescent="0.2">
      <c r="A1658" s="48"/>
      <c r="B1658" s="79"/>
      <c r="C1658" s="67"/>
      <c r="D1658" s="67"/>
      <c r="E1658" s="67"/>
      <c r="F1658" s="279"/>
    </row>
    <row r="1659" spans="1:6" s="30" customFormat="1" x14ac:dyDescent="0.2">
      <c r="A1659" s="46">
        <v>410000</v>
      </c>
      <c r="B1659" s="47" t="s">
        <v>44</v>
      </c>
      <c r="C1659" s="45">
        <f>C1660+C1665+C1676</f>
        <v>6022200</v>
      </c>
      <c r="D1659" s="45">
        <f>D1660+D1665+D1676</f>
        <v>6323200</v>
      </c>
      <c r="E1659" s="45">
        <f>E1660+E1665+E1676</f>
        <v>0</v>
      </c>
      <c r="F1659" s="282">
        <f t="shared" ref="F1659:F1686" si="465">D1659/C1659*100</f>
        <v>104.99817342499418</v>
      </c>
    </row>
    <row r="1660" spans="1:6" s="30" customFormat="1" x14ac:dyDescent="0.2">
      <c r="A1660" s="46">
        <v>411000</v>
      </c>
      <c r="B1660" s="47" t="s">
        <v>45</v>
      </c>
      <c r="C1660" s="45">
        <f t="shared" ref="C1660:D1660" si="466">SUM(C1661:C1664)</f>
        <v>5540000</v>
      </c>
      <c r="D1660" s="45">
        <f t="shared" si="466"/>
        <v>5845000</v>
      </c>
      <c r="E1660" s="45">
        <f t="shared" ref="E1660" si="467">SUM(E1661:E1664)</f>
        <v>0</v>
      </c>
      <c r="F1660" s="282">
        <f t="shared" si="465"/>
        <v>105.50541516245487</v>
      </c>
    </row>
    <row r="1661" spans="1:6" s="30" customFormat="1" x14ac:dyDescent="0.2">
      <c r="A1661" s="48">
        <v>411100</v>
      </c>
      <c r="B1661" s="49" t="s">
        <v>46</v>
      </c>
      <c r="C1661" s="58">
        <v>5145000</v>
      </c>
      <c r="D1661" s="58">
        <v>5450000</v>
      </c>
      <c r="E1661" s="58">
        <v>0</v>
      </c>
      <c r="F1661" s="283">
        <f t="shared" si="465"/>
        <v>105.92808551992225</v>
      </c>
    </row>
    <row r="1662" spans="1:6" s="30" customFormat="1" x14ac:dyDescent="0.2">
      <c r="A1662" s="48">
        <v>411200</v>
      </c>
      <c r="B1662" s="49" t="s">
        <v>47</v>
      </c>
      <c r="C1662" s="58">
        <v>150000</v>
      </c>
      <c r="D1662" s="58">
        <v>150000</v>
      </c>
      <c r="E1662" s="58">
        <v>0</v>
      </c>
      <c r="F1662" s="283">
        <f t="shared" si="465"/>
        <v>100</v>
      </c>
    </row>
    <row r="1663" spans="1:6" s="30" customFormat="1" ht="40.5" x14ac:dyDescent="0.2">
      <c r="A1663" s="48">
        <v>411300</v>
      </c>
      <c r="B1663" s="49" t="s">
        <v>48</v>
      </c>
      <c r="C1663" s="58">
        <v>170000</v>
      </c>
      <c r="D1663" s="58">
        <v>170000</v>
      </c>
      <c r="E1663" s="58">
        <v>0</v>
      </c>
      <c r="F1663" s="283">
        <f t="shared" si="465"/>
        <v>100</v>
      </c>
    </row>
    <row r="1664" spans="1:6" s="30" customFormat="1" x14ac:dyDescent="0.2">
      <c r="A1664" s="48">
        <v>411400</v>
      </c>
      <c r="B1664" s="49" t="s">
        <v>49</v>
      </c>
      <c r="C1664" s="58">
        <v>75000</v>
      </c>
      <c r="D1664" s="58">
        <v>75000</v>
      </c>
      <c r="E1664" s="58">
        <v>0</v>
      </c>
      <c r="F1664" s="283">
        <f t="shared" si="465"/>
        <v>100</v>
      </c>
    </row>
    <row r="1665" spans="1:6" s="30" customFormat="1" x14ac:dyDescent="0.2">
      <c r="A1665" s="46">
        <v>412000</v>
      </c>
      <c r="B1665" s="51" t="s">
        <v>50</v>
      </c>
      <c r="C1665" s="45">
        <f>SUM(C1666:C1675)</f>
        <v>478200</v>
      </c>
      <c r="D1665" s="45">
        <f>SUM(D1666:D1675)</f>
        <v>476200</v>
      </c>
      <c r="E1665" s="45">
        <f>SUM(E1666:E1675)</f>
        <v>0</v>
      </c>
      <c r="F1665" s="282">
        <f t="shared" si="465"/>
        <v>99.581764951902969</v>
      </c>
    </row>
    <row r="1666" spans="1:6" s="30" customFormat="1" x14ac:dyDescent="0.2">
      <c r="A1666" s="48">
        <v>412100</v>
      </c>
      <c r="B1666" s="49" t="s">
        <v>51</v>
      </c>
      <c r="C1666" s="58">
        <v>50000</v>
      </c>
      <c r="D1666" s="58">
        <v>50000</v>
      </c>
      <c r="E1666" s="58">
        <v>0</v>
      </c>
      <c r="F1666" s="283">
        <f t="shared" si="465"/>
        <v>100</v>
      </c>
    </row>
    <row r="1667" spans="1:6" s="30" customFormat="1" x14ac:dyDescent="0.2">
      <c r="A1667" s="48">
        <v>412200</v>
      </c>
      <c r="B1667" s="49" t="s">
        <v>52</v>
      </c>
      <c r="C1667" s="58">
        <v>182000</v>
      </c>
      <c r="D1667" s="58">
        <v>182000</v>
      </c>
      <c r="E1667" s="58">
        <v>0</v>
      </c>
      <c r="F1667" s="283">
        <f t="shared" si="465"/>
        <v>100</v>
      </c>
    </row>
    <row r="1668" spans="1:6" s="30" customFormat="1" x14ac:dyDescent="0.2">
      <c r="A1668" s="48">
        <v>412300</v>
      </c>
      <c r="B1668" s="49" t="s">
        <v>53</v>
      </c>
      <c r="C1668" s="58">
        <v>65000</v>
      </c>
      <c r="D1668" s="58">
        <v>65000</v>
      </c>
      <c r="E1668" s="58">
        <v>0</v>
      </c>
      <c r="F1668" s="283">
        <f t="shared" si="465"/>
        <v>100</v>
      </c>
    </row>
    <row r="1669" spans="1:6" s="30" customFormat="1" x14ac:dyDescent="0.2">
      <c r="A1669" s="48">
        <v>412500</v>
      </c>
      <c r="B1669" s="49" t="s">
        <v>57</v>
      </c>
      <c r="C1669" s="58">
        <v>37000</v>
      </c>
      <c r="D1669" s="58">
        <v>37000</v>
      </c>
      <c r="E1669" s="58">
        <v>0</v>
      </c>
      <c r="F1669" s="283">
        <f t="shared" si="465"/>
        <v>100</v>
      </c>
    </row>
    <row r="1670" spans="1:6" s="30" customFormat="1" x14ac:dyDescent="0.2">
      <c r="A1670" s="48">
        <v>412600</v>
      </c>
      <c r="B1670" s="49" t="s">
        <v>58</v>
      </c>
      <c r="C1670" s="58">
        <v>65000</v>
      </c>
      <c r="D1670" s="58">
        <v>65000</v>
      </c>
      <c r="E1670" s="58">
        <v>0</v>
      </c>
      <c r="F1670" s="283">
        <f t="shared" si="465"/>
        <v>100</v>
      </c>
    </row>
    <row r="1671" spans="1:6" s="30" customFormat="1" x14ac:dyDescent="0.2">
      <c r="A1671" s="48">
        <v>412700</v>
      </c>
      <c r="B1671" s="49" t="s">
        <v>60</v>
      </c>
      <c r="C1671" s="58">
        <v>40000</v>
      </c>
      <c r="D1671" s="58">
        <v>40000</v>
      </c>
      <c r="E1671" s="58">
        <v>0</v>
      </c>
      <c r="F1671" s="283">
        <f t="shared" si="465"/>
        <v>100</v>
      </c>
    </row>
    <row r="1672" spans="1:6" s="30" customFormat="1" x14ac:dyDescent="0.2">
      <c r="A1672" s="48">
        <v>412900</v>
      </c>
      <c r="B1672" s="53" t="s">
        <v>75</v>
      </c>
      <c r="C1672" s="58">
        <v>15000</v>
      </c>
      <c r="D1672" s="58">
        <v>15000</v>
      </c>
      <c r="E1672" s="58">
        <v>0</v>
      </c>
      <c r="F1672" s="283">
        <f t="shared" si="465"/>
        <v>100</v>
      </c>
    </row>
    <row r="1673" spans="1:6" s="30" customFormat="1" x14ac:dyDescent="0.2">
      <c r="A1673" s="48">
        <v>412900</v>
      </c>
      <c r="B1673" s="53" t="s">
        <v>76</v>
      </c>
      <c r="C1673" s="58">
        <v>1200</v>
      </c>
      <c r="D1673" s="58">
        <v>1200</v>
      </c>
      <c r="E1673" s="58">
        <v>0</v>
      </c>
      <c r="F1673" s="283">
        <f t="shared" si="465"/>
        <v>100</v>
      </c>
    </row>
    <row r="1674" spans="1:6" s="30" customFormat="1" x14ac:dyDescent="0.2">
      <c r="A1674" s="48">
        <v>412900</v>
      </c>
      <c r="B1674" s="53" t="s">
        <v>77</v>
      </c>
      <c r="C1674" s="58">
        <v>11000</v>
      </c>
      <c r="D1674" s="58">
        <v>9000</v>
      </c>
      <c r="E1674" s="58">
        <v>0</v>
      </c>
      <c r="F1674" s="283">
        <f t="shared" si="465"/>
        <v>81.818181818181827</v>
      </c>
    </row>
    <row r="1675" spans="1:6" s="30" customFormat="1" x14ac:dyDescent="0.2">
      <c r="A1675" s="48">
        <v>412900</v>
      </c>
      <c r="B1675" s="53" t="s">
        <v>78</v>
      </c>
      <c r="C1675" s="58">
        <v>12000</v>
      </c>
      <c r="D1675" s="58">
        <v>12000</v>
      </c>
      <c r="E1675" s="58">
        <v>0</v>
      </c>
      <c r="F1675" s="283">
        <f t="shared" si="465"/>
        <v>100</v>
      </c>
    </row>
    <row r="1676" spans="1:6" s="55" customFormat="1" ht="40.5" x14ac:dyDescent="0.2">
      <c r="A1676" s="46">
        <v>418000</v>
      </c>
      <c r="B1676" s="51" t="s">
        <v>198</v>
      </c>
      <c r="C1676" s="45">
        <f t="shared" ref="C1676:D1676" si="468">C1677</f>
        <v>4000</v>
      </c>
      <c r="D1676" s="45">
        <f t="shared" si="468"/>
        <v>2000</v>
      </c>
      <c r="E1676" s="45">
        <f t="shared" ref="E1676" si="469">E1677</f>
        <v>0</v>
      </c>
      <c r="F1676" s="282">
        <f t="shared" si="465"/>
        <v>50</v>
      </c>
    </row>
    <row r="1677" spans="1:6" s="30" customFormat="1" x14ac:dyDescent="0.2">
      <c r="A1677" s="48">
        <v>418400</v>
      </c>
      <c r="B1677" s="49" t="s">
        <v>200</v>
      </c>
      <c r="C1677" s="58">
        <v>4000</v>
      </c>
      <c r="D1677" s="58">
        <v>2000</v>
      </c>
      <c r="E1677" s="58">
        <v>0</v>
      </c>
      <c r="F1677" s="283">
        <f t="shared" si="465"/>
        <v>50</v>
      </c>
    </row>
    <row r="1678" spans="1:6" s="30" customFormat="1" x14ac:dyDescent="0.2">
      <c r="A1678" s="46">
        <v>510000</v>
      </c>
      <c r="B1678" s="51" t="s">
        <v>244</v>
      </c>
      <c r="C1678" s="45">
        <f>C1679+C1681</f>
        <v>17000</v>
      </c>
      <c r="D1678" s="45">
        <f>D1679+D1681</f>
        <v>17000</v>
      </c>
      <c r="E1678" s="45">
        <f>E1679+E1681</f>
        <v>0</v>
      </c>
      <c r="F1678" s="282">
        <f t="shared" si="465"/>
        <v>100</v>
      </c>
    </row>
    <row r="1679" spans="1:6" s="30" customFormat="1" x14ac:dyDescent="0.2">
      <c r="A1679" s="46">
        <v>511000</v>
      </c>
      <c r="B1679" s="51" t="s">
        <v>245</v>
      </c>
      <c r="C1679" s="45">
        <f>SUM(C1680:C1680)</f>
        <v>10000</v>
      </c>
      <c r="D1679" s="45">
        <f>SUM(D1680:D1680)</f>
        <v>10000</v>
      </c>
      <c r="E1679" s="45">
        <f>SUM(E1680:E1680)</f>
        <v>0</v>
      </c>
      <c r="F1679" s="282">
        <f t="shared" si="465"/>
        <v>100</v>
      </c>
    </row>
    <row r="1680" spans="1:6" s="30" customFormat="1" x14ac:dyDescent="0.2">
      <c r="A1680" s="48">
        <v>511300</v>
      </c>
      <c r="B1680" s="49" t="s">
        <v>248</v>
      </c>
      <c r="C1680" s="58">
        <v>10000</v>
      </c>
      <c r="D1680" s="58">
        <v>10000</v>
      </c>
      <c r="E1680" s="58">
        <v>0</v>
      </c>
      <c r="F1680" s="283">
        <f t="shared" si="465"/>
        <v>100</v>
      </c>
    </row>
    <row r="1681" spans="1:6" s="30" customFormat="1" x14ac:dyDescent="0.2">
      <c r="A1681" s="46">
        <v>516000</v>
      </c>
      <c r="B1681" s="51" t="s">
        <v>256</v>
      </c>
      <c r="C1681" s="97">
        <f t="shared" ref="C1681:D1681" si="470">C1682</f>
        <v>7000</v>
      </c>
      <c r="D1681" s="97">
        <f t="shared" si="470"/>
        <v>7000</v>
      </c>
      <c r="E1681" s="97">
        <f t="shared" ref="E1681" si="471">E1682</f>
        <v>0</v>
      </c>
      <c r="F1681" s="282">
        <f t="shared" si="465"/>
        <v>100</v>
      </c>
    </row>
    <row r="1682" spans="1:6" s="30" customFormat="1" x14ac:dyDescent="0.2">
      <c r="A1682" s="48">
        <v>516100</v>
      </c>
      <c r="B1682" s="49" t="s">
        <v>256</v>
      </c>
      <c r="C1682" s="58">
        <v>7000</v>
      </c>
      <c r="D1682" s="58">
        <v>7000</v>
      </c>
      <c r="E1682" s="58">
        <v>0</v>
      </c>
      <c r="F1682" s="283">
        <f t="shared" si="465"/>
        <v>100</v>
      </c>
    </row>
    <row r="1683" spans="1:6" s="55" customFormat="1" x14ac:dyDescent="0.2">
      <c r="A1683" s="46">
        <v>630000</v>
      </c>
      <c r="B1683" s="51" t="s">
        <v>275</v>
      </c>
      <c r="C1683" s="45">
        <f>0+C1684</f>
        <v>205000</v>
      </c>
      <c r="D1683" s="45">
        <f>0+D1684</f>
        <v>205000</v>
      </c>
      <c r="E1683" s="45">
        <f>0+E1684</f>
        <v>0</v>
      </c>
      <c r="F1683" s="282">
        <f t="shared" si="465"/>
        <v>100</v>
      </c>
    </row>
    <row r="1684" spans="1:6" s="55" customFormat="1" x14ac:dyDescent="0.2">
      <c r="A1684" s="46">
        <v>638000</v>
      </c>
      <c r="B1684" s="51" t="s">
        <v>282</v>
      </c>
      <c r="C1684" s="45">
        <f t="shared" ref="C1684:D1684" si="472">C1685</f>
        <v>205000</v>
      </c>
      <c r="D1684" s="45">
        <f t="shared" si="472"/>
        <v>205000</v>
      </c>
      <c r="E1684" s="45">
        <f t="shared" ref="E1684" si="473">E1685</f>
        <v>0</v>
      </c>
      <c r="F1684" s="282">
        <f t="shared" si="465"/>
        <v>100</v>
      </c>
    </row>
    <row r="1685" spans="1:6" s="30" customFormat="1" x14ac:dyDescent="0.2">
      <c r="A1685" s="48">
        <v>638100</v>
      </c>
      <c r="B1685" s="49" t="s">
        <v>283</v>
      </c>
      <c r="C1685" s="58">
        <v>205000</v>
      </c>
      <c r="D1685" s="58">
        <v>205000</v>
      </c>
      <c r="E1685" s="58">
        <v>0</v>
      </c>
      <c r="F1685" s="283">
        <f t="shared" si="465"/>
        <v>100</v>
      </c>
    </row>
    <row r="1686" spans="1:6" s="30" customFormat="1" x14ac:dyDescent="0.2">
      <c r="A1686" s="89"/>
      <c r="B1686" s="83" t="s">
        <v>292</v>
      </c>
      <c r="C1686" s="87">
        <f>C1659+C1678+C1683+0</f>
        <v>6244200</v>
      </c>
      <c r="D1686" s="87">
        <f>D1659+D1678+D1683+0</f>
        <v>6545200</v>
      </c>
      <c r="E1686" s="87">
        <f>E1659+E1678+E1683+0</f>
        <v>0</v>
      </c>
      <c r="F1686" s="34">
        <f t="shared" si="465"/>
        <v>104.82047339931458</v>
      </c>
    </row>
    <row r="1687" spans="1:6" s="30" customFormat="1" x14ac:dyDescent="0.2">
      <c r="A1687" s="40"/>
      <c r="B1687" s="51"/>
      <c r="C1687" s="50"/>
      <c r="D1687" s="50"/>
      <c r="E1687" s="50"/>
      <c r="F1687" s="284"/>
    </row>
    <row r="1688" spans="1:6" s="30" customFormat="1" x14ac:dyDescent="0.2">
      <c r="A1688" s="43"/>
      <c r="B1688" s="44"/>
      <c r="C1688" s="50"/>
      <c r="D1688" s="50"/>
      <c r="E1688" s="50"/>
      <c r="F1688" s="284"/>
    </row>
    <row r="1689" spans="1:6" s="30" customFormat="1" x14ac:dyDescent="0.2">
      <c r="A1689" s="48" t="s">
        <v>383</v>
      </c>
      <c r="B1689" s="51"/>
      <c r="C1689" s="50"/>
      <c r="D1689" s="50"/>
      <c r="E1689" s="50"/>
      <c r="F1689" s="284"/>
    </row>
    <row r="1690" spans="1:6" s="30" customFormat="1" x14ac:dyDescent="0.2">
      <c r="A1690" s="48" t="s">
        <v>372</v>
      </c>
      <c r="B1690" s="51"/>
      <c r="C1690" s="50"/>
      <c r="D1690" s="50"/>
      <c r="E1690" s="50"/>
      <c r="F1690" s="284"/>
    </row>
    <row r="1691" spans="1:6" s="30" customFormat="1" x14ac:dyDescent="0.2">
      <c r="A1691" s="48" t="s">
        <v>362</v>
      </c>
      <c r="B1691" s="51"/>
      <c r="C1691" s="50"/>
      <c r="D1691" s="50"/>
      <c r="E1691" s="50"/>
      <c r="F1691" s="284"/>
    </row>
    <row r="1692" spans="1:6" s="30" customFormat="1" x14ac:dyDescent="0.2">
      <c r="A1692" s="48" t="s">
        <v>291</v>
      </c>
      <c r="B1692" s="51"/>
      <c r="C1692" s="50"/>
      <c r="D1692" s="50"/>
      <c r="E1692" s="50"/>
      <c r="F1692" s="284"/>
    </row>
    <row r="1693" spans="1:6" s="30" customFormat="1" x14ac:dyDescent="0.2">
      <c r="A1693" s="48"/>
      <c r="B1693" s="79"/>
      <c r="C1693" s="67"/>
      <c r="D1693" s="67"/>
      <c r="E1693" s="67"/>
      <c r="F1693" s="279"/>
    </row>
    <row r="1694" spans="1:6" s="30" customFormat="1" x14ac:dyDescent="0.2">
      <c r="A1694" s="46">
        <v>410000</v>
      </c>
      <c r="B1694" s="47" t="s">
        <v>44</v>
      </c>
      <c r="C1694" s="45">
        <f t="shared" ref="C1694:D1694" si="474">C1695+C1700</f>
        <v>629300</v>
      </c>
      <c r="D1694" s="45">
        <f t="shared" si="474"/>
        <v>743999.99999999965</v>
      </c>
      <c r="E1694" s="45">
        <f t="shared" ref="E1694" si="475">E1695+E1700</f>
        <v>0</v>
      </c>
      <c r="F1694" s="282">
        <f t="shared" ref="F1694:F1717" si="476">D1694/C1694*100</f>
        <v>118.22660098522162</v>
      </c>
    </row>
    <row r="1695" spans="1:6" s="30" customFormat="1" x14ac:dyDescent="0.2">
      <c r="A1695" s="46">
        <v>411000</v>
      </c>
      <c r="B1695" s="47" t="s">
        <v>45</v>
      </c>
      <c r="C1695" s="45">
        <f t="shared" ref="C1695:D1695" si="477">SUM(C1696:C1699)</f>
        <v>496700</v>
      </c>
      <c r="D1695" s="45">
        <f t="shared" si="477"/>
        <v>611399.99999999965</v>
      </c>
      <c r="E1695" s="45">
        <f t="shared" ref="E1695" si="478">SUM(E1696:E1699)</f>
        <v>0</v>
      </c>
      <c r="F1695" s="282">
        <f t="shared" si="476"/>
        <v>123.0924099053754</v>
      </c>
    </row>
    <row r="1696" spans="1:6" s="30" customFormat="1" x14ac:dyDescent="0.2">
      <c r="A1696" s="48">
        <v>411100</v>
      </c>
      <c r="B1696" s="49" t="s">
        <v>46</v>
      </c>
      <c r="C1696" s="58">
        <v>460000</v>
      </c>
      <c r="D1696" s="58">
        <v>575999.99999999965</v>
      </c>
      <c r="E1696" s="58">
        <v>0</v>
      </c>
      <c r="F1696" s="283">
        <f t="shared" si="476"/>
        <v>125.21739130434774</v>
      </c>
    </row>
    <row r="1697" spans="1:6" s="30" customFormat="1" x14ac:dyDescent="0.2">
      <c r="A1697" s="48">
        <v>411200</v>
      </c>
      <c r="B1697" s="49" t="s">
        <v>47</v>
      </c>
      <c r="C1697" s="58">
        <v>18000</v>
      </c>
      <c r="D1697" s="58">
        <v>16200</v>
      </c>
      <c r="E1697" s="58">
        <v>0</v>
      </c>
      <c r="F1697" s="283">
        <f t="shared" si="476"/>
        <v>90</v>
      </c>
    </row>
    <row r="1698" spans="1:6" s="30" customFormat="1" ht="40.5" x14ac:dyDescent="0.2">
      <c r="A1698" s="48">
        <v>411300</v>
      </c>
      <c r="B1698" s="49" t="s">
        <v>48</v>
      </c>
      <c r="C1698" s="58">
        <v>8700</v>
      </c>
      <c r="D1698" s="58">
        <v>9200</v>
      </c>
      <c r="E1698" s="58">
        <v>0</v>
      </c>
      <c r="F1698" s="283">
        <f t="shared" si="476"/>
        <v>105.74712643678161</v>
      </c>
    </row>
    <row r="1699" spans="1:6" s="30" customFormat="1" x14ac:dyDescent="0.2">
      <c r="A1699" s="48">
        <v>411400</v>
      </c>
      <c r="B1699" s="49" t="s">
        <v>49</v>
      </c>
      <c r="C1699" s="58">
        <v>10000</v>
      </c>
      <c r="D1699" s="58">
        <v>10000</v>
      </c>
      <c r="E1699" s="58">
        <v>0</v>
      </c>
      <c r="F1699" s="283">
        <f t="shared" si="476"/>
        <v>100</v>
      </c>
    </row>
    <row r="1700" spans="1:6" s="30" customFormat="1" x14ac:dyDescent="0.2">
      <c r="A1700" s="46">
        <v>412000</v>
      </c>
      <c r="B1700" s="51" t="s">
        <v>50</v>
      </c>
      <c r="C1700" s="45">
        <f>SUM(C1701:C1711)</f>
        <v>132600</v>
      </c>
      <c r="D1700" s="45">
        <f>SUM(D1701:D1711)</f>
        <v>132600</v>
      </c>
      <c r="E1700" s="45">
        <f>SUM(E1701:E1711)</f>
        <v>0</v>
      </c>
      <c r="F1700" s="282">
        <f t="shared" si="476"/>
        <v>100</v>
      </c>
    </row>
    <row r="1701" spans="1:6" s="30" customFormat="1" x14ac:dyDescent="0.2">
      <c r="A1701" s="48">
        <v>412100</v>
      </c>
      <c r="B1701" s="49" t="s">
        <v>51</v>
      </c>
      <c r="C1701" s="58">
        <v>1000</v>
      </c>
      <c r="D1701" s="58">
        <v>1000</v>
      </c>
      <c r="E1701" s="58">
        <v>0</v>
      </c>
      <c r="F1701" s="283">
        <f t="shared" si="476"/>
        <v>100</v>
      </c>
    </row>
    <row r="1702" spans="1:6" s="30" customFormat="1" x14ac:dyDescent="0.2">
      <c r="A1702" s="48">
        <v>412200</v>
      </c>
      <c r="B1702" s="49" t="s">
        <v>52</v>
      </c>
      <c r="C1702" s="58">
        <v>35000</v>
      </c>
      <c r="D1702" s="58">
        <v>35000</v>
      </c>
      <c r="E1702" s="58">
        <v>0</v>
      </c>
      <c r="F1702" s="283">
        <f t="shared" si="476"/>
        <v>100</v>
      </c>
    </row>
    <row r="1703" spans="1:6" s="30" customFormat="1" x14ac:dyDescent="0.2">
      <c r="A1703" s="48">
        <v>412300</v>
      </c>
      <c r="B1703" s="49" t="s">
        <v>53</v>
      </c>
      <c r="C1703" s="58">
        <v>6000</v>
      </c>
      <c r="D1703" s="58">
        <v>5999.9999999999991</v>
      </c>
      <c r="E1703" s="58">
        <v>0</v>
      </c>
      <c r="F1703" s="283">
        <f t="shared" si="476"/>
        <v>99.999999999999986</v>
      </c>
    </row>
    <row r="1704" spans="1:6" s="30" customFormat="1" x14ac:dyDescent="0.2">
      <c r="A1704" s="48">
        <v>412500</v>
      </c>
      <c r="B1704" s="49" t="s">
        <v>57</v>
      </c>
      <c r="C1704" s="58">
        <v>6000</v>
      </c>
      <c r="D1704" s="58">
        <v>6000</v>
      </c>
      <c r="E1704" s="58">
        <v>0</v>
      </c>
      <c r="F1704" s="283">
        <f t="shared" si="476"/>
        <v>100</v>
      </c>
    </row>
    <row r="1705" spans="1:6" s="30" customFormat="1" x14ac:dyDescent="0.2">
      <c r="A1705" s="48">
        <v>412600</v>
      </c>
      <c r="B1705" s="49" t="s">
        <v>58</v>
      </c>
      <c r="C1705" s="58">
        <v>12000</v>
      </c>
      <c r="D1705" s="58">
        <v>12000</v>
      </c>
      <c r="E1705" s="58">
        <v>0</v>
      </c>
      <c r="F1705" s="283">
        <f t="shared" si="476"/>
        <v>100</v>
      </c>
    </row>
    <row r="1706" spans="1:6" s="30" customFormat="1" x14ac:dyDescent="0.2">
      <c r="A1706" s="48">
        <v>412700</v>
      </c>
      <c r="B1706" s="49" t="s">
        <v>60</v>
      </c>
      <c r="C1706" s="58">
        <v>16300</v>
      </c>
      <c r="D1706" s="58">
        <v>16300</v>
      </c>
      <c r="E1706" s="58">
        <v>0</v>
      </c>
      <c r="F1706" s="283">
        <f t="shared" si="476"/>
        <v>100</v>
      </c>
    </row>
    <row r="1707" spans="1:6" s="30" customFormat="1" x14ac:dyDescent="0.2">
      <c r="A1707" s="48">
        <v>412900</v>
      </c>
      <c r="B1707" s="53" t="s">
        <v>74</v>
      </c>
      <c r="C1707" s="58">
        <v>500</v>
      </c>
      <c r="D1707" s="58">
        <v>500</v>
      </c>
      <c r="E1707" s="58">
        <v>0</v>
      </c>
      <c r="F1707" s="283">
        <f t="shared" si="476"/>
        <v>100</v>
      </c>
    </row>
    <row r="1708" spans="1:6" s="30" customFormat="1" x14ac:dyDescent="0.2">
      <c r="A1708" s="48">
        <v>412900</v>
      </c>
      <c r="B1708" s="53" t="s">
        <v>75</v>
      </c>
      <c r="C1708" s="58">
        <v>50000</v>
      </c>
      <c r="D1708" s="58">
        <v>50000</v>
      </c>
      <c r="E1708" s="58">
        <v>0</v>
      </c>
      <c r="F1708" s="283">
        <f t="shared" si="476"/>
        <v>100</v>
      </c>
    </row>
    <row r="1709" spans="1:6" s="30" customFormat="1" x14ac:dyDescent="0.2">
      <c r="A1709" s="48">
        <v>412900</v>
      </c>
      <c r="B1709" s="53" t="s">
        <v>76</v>
      </c>
      <c r="C1709" s="58">
        <v>1000</v>
      </c>
      <c r="D1709" s="58">
        <v>1000</v>
      </c>
      <c r="E1709" s="58">
        <v>0</v>
      </c>
      <c r="F1709" s="283">
        <f t="shared" si="476"/>
        <v>100</v>
      </c>
    </row>
    <row r="1710" spans="1:6" s="30" customFormat="1" x14ac:dyDescent="0.2">
      <c r="A1710" s="48">
        <v>412900</v>
      </c>
      <c r="B1710" s="53" t="s">
        <v>77</v>
      </c>
      <c r="C1710" s="58">
        <v>3000</v>
      </c>
      <c r="D1710" s="58">
        <v>3000</v>
      </c>
      <c r="E1710" s="58">
        <v>0</v>
      </c>
      <c r="F1710" s="283">
        <f t="shared" si="476"/>
        <v>100</v>
      </c>
    </row>
    <row r="1711" spans="1:6" s="30" customFormat="1" x14ac:dyDescent="0.2">
      <c r="A1711" s="48">
        <v>412900</v>
      </c>
      <c r="B1711" s="53" t="s">
        <v>78</v>
      </c>
      <c r="C1711" s="58">
        <v>1800</v>
      </c>
      <c r="D1711" s="58">
        <v>1800</v>
      </c>
      <c r="E1711" s="58">
        <v>0</v>
      </c>
      <c r="F1711" s="283">
        <f t="shared" si="476"/>
        <v>100</v>
      </c>
    </row>
    <row r="1712" spans="1:6" s="55" customFormat="1" x14ac:dyDescent="0.2">
      <c r="A1712" s="46">
        <v>510000</v>
      </c>
      <c r="B1712" s="51" t="s">
        <v>244</v>
      </c>
      <c r="C1712" s="45">
        <f>C1713+C1715</f>
        <v>11000</v>
      </c>
      <c r="D1712" s="45">
        <f>D1713+D1715</f>
        <v>61000</v>
      </c>
      <c r="E1712" s="45">
        <f>E1713+E1715</f>
        <v>0</v>
      </c>
      <c r="F1712" s="282"/>
    </row>
    <row r="1713" spans="1:6" s="55" customFormat="1" x14ac:dyDescent="0.2">
      <c r="A1713" s="46">
        <v>511000</v>
      </c>
      <c r="B1713" s="51" t="s">
        <v>245</v>
      </c>
      <c r="C1713" s="45">
        <f>C1714+0</f>
        <v>10000</v>
      </c>
      <c r="D1713" s="45">
        <f>D1714+0</f>
        <v>60000</v>
      </c>
      <c r="E1713" s="45">
        <f>E1714+0</f>
        <v>0</v>
      </c>
      <c r="F1713" s="282"/>
    </row>
    <row r="1714" spans="1:6" s="30" customFormat="1" x14ac:dyDescent="0.2">
      <c r="A1714" s="48">
        <v>511300</v>
      </c>
      <c r="B1714" s="49" t="s">
        <v>248</v>
      </c>
      <c r="C1714" s="58">
        <v>10000</v>
      </c>
      <c r="D1714" s="58">
        <v>60000</v>
      </c>
      <c r="E1714" s="58">
        <v>0</v>
      </c>
      <c r="F1714" s="283"/>
    </row>
    <row r="1715" spans="1:6" s="55" customFormat="1" x14ac:dyDescent="0.2">
      <c r="A1715" s="46">
        <v>516000</v>
      </c>
      <c r="B1715" s="51" t="s">
        <v>256</v>
      </c>
      <c r="C1715" s="45">
        <f t="shared" ref="C1715:D1715" si="479">C1716</f>
        <v>1000</v>
      </c>
      <c r="D1715" s="45">
        <f t="shared" si="479"/>
        <v>1000</v>
      </c>
      <c r="E1715" s="45">
        <f t="shared" ref="E1715" si="480">E1716</f>
        <v>0</v>
      </c>
      <c r="F1715" s="282">
        <f t="shared" si="476"/>
        <v>100</v>
      </c>
    </row>
    <row r="1716" spans="1:6" s="30" customFormat="1" x14ac:dyDescent="0.2">
      <c r="A1716" s="48">
        <v>516100</v>
      </c>
      <c r="B1716" s="49" t="s">
        <v>256</v>
      </c>
      <c r="C1716" s="58">
        <v>1000</v>
      </c>
      <c r="D1716" s="58">
        <v>1000</v>
      </c>
      <c r="E1716" s="58">
        <v>0</v>
      </c>
      <c r="F1716" s="283">
        <f t="shared" si="476"/>
        <v>100</v>
      </c>
    </row>
    <row r="1717" spans="1:6" s="30" customFormat="1" x14ac:dyDescent="0.2">
      <c r="A1717" s="89"/>
      <c r="B1717" s="83" t="s">
        <v>292</v>
      </c>
      <c r="C1717" s="87">
        <f>C1694+C1712+0</f>
        <v>640300</v>
      </c>
      <c r="D1717" s="87">
        <f>D1694+D1712+0</f>
        <v>804999.99999999965</v>
      </c>
      <c r="E1717" s="87">
        <f>E1694+E1712+0</f>
        <v>0</v>
      </c>
      <c r="F1717" s="34">
        <f t="shared" si="476"/>
        <v>125.72231766359513</v>
      </c>
    </row>
    <row r="1718" spans="1:6" s="30" customFormat="1" x14ac:dyDescent="0.2">
      <c r="A1718" s="66"/>
      <c r="B1718" s="44"/>
      <c r="C1718" s="67"/>
      <c r="D1718" s="67"/>
      <c r="E1718" s="67"/>
      <c r="F1718" s="279"/>
    </row>
    <row r="1719" spans="1:6" s="30" customFormat="1" x14ac:dyDescent="0.2">
      <c r="A1719" s="43"/>
      <c r="B1719" s="44"/>
      <c r="C1719" s="50"/>
      <c r="D1719" s="50"/>
      <c r="E1719" s="50"/>
      <c r="F1719" s="284"/>
    </row>
    <row r="1720" spans="1:6" s="30" customFormat="1" x14ac:dyDescent="0.2">
      <c r="A1720" s="48" t="s">
        <v>384</v>
      </c>
      <c r="B1720" s="49"/>
      <c r="C1720" s="50"/>
      <c r="D1720" s="50"/>
      <c r="E1720" s="50"/>
      <c r="F1720" s="284"/>
    </row>
    <row r="1721" spans="1:6" s="30" customFormat="1" x14ac:dyDescent="0.2">
      <c r="A1721" s="48" t="s">
        <v>372</v>
      </c>
      <c r="B1721" s="49"/>
      <c r="C1721" s="50" t="s">
        <v>287</v>
      </c>
      <c r="D1721" s="50"/>
      <c r="E1721" s="50" t="s">
        <v>287</v>
      </c>
      <c r="F1721" s="284"/>
    </row>
    <row r="1722" spans="1:6" s="30" customFormat="1" x14ac:dyDescent="0.2">
      <c r="A1722" s="48" t="s">
        <v>385</v>
      </c>
      <c r="B1722" s="51"/>
      <c r="C1722" s="50"/>
      <c r="D1722" s="50"/>
      <c r="E1722" s="50"/>
      <c r="F1722" s="284"/>
    </row>
    <row r="1723" spans="1:6" s="30" customFormat="1" x14ac:dyDescent="0.2">
      <c r="A1723" s="48" t="s">
        <v>291</v>
      </c>
      <c r="B1723" s="51"/>
      <c r="C1723" s="50"/>
      <c r="D1723" s="50"/>
      <c r="E1723" s="50"/>
      <c r="F1723" s="284"/>
    </row>
    <row r="1724" spans="1:6" s="30" customFormat="1" x14ac:dyDescent="0.2">
      <c r="A1724" s="48"/>
      <c r="B1724" s="79"/>
      <c r="C1724" s="67"/>
      <c r="D1724" s="67"/>
      <c r="E1724" s="67"/>
      <c r="F1724" s="279"/>
    </row>
    <row r="1725" spans="1:6" s="30" customFormat="1" x14ac:dyDescent="0.2">
      <c r="A1725" s="46">
        <v>410000</v>
      </c>
      <c r="B1725" s="47" t="s">
        <v>44</v>
      </c>
      <c r="C1725" s="45">
        <f t="shared" ref="C1725:D1725" si="481">C1726+C1731</f>
        <v>8525800</v>
      </c>
      <c r="D1725" s="45">
        <f t="shared" si="481"/>
        <v>9112800.0000000037</v>
      </c>
      <c r="E1725" s="45">
        <f t="shared" ref="E1725" si="482">E1726+E1731</f>
        <v>0</v>
      </c>
      <c r="F1725" s="282">
        <f t="shared" ref="F1725:F1750" si="483">D1725/C1725*100</f>
        <v>106.88498440029093</v>
      </c>
    </row>
    <row r="1726" spans="1:6" s="30" customFormat="1" x14ac:dyDescent="0.2">
      <c r="A1726" s="46">
        <v>411000</v>
      </c>
      <c r="B1726" s="47" t="s">
        <v>45</v>
      </c>
      <c r="C1726" s="45">
        <f t="shared" ref="C1726:D1726" si="484">SUM(C1727:C1730)</f>
        <v>8110000</v>
      </c>
      <c r="D1726" s="45">
        <f t="shared" si="484"/>
        <v>8675000.0000000037</v>
      </c>
      <c r="E1726" s="45">
        <f t="shared" ref="E1726" si="485">SUM(E1727:E1730)</f>
        <v>0</v>
      </c>
      <c r="F1726" s="282">
        <f t="shared" si="483"/>
        <v>106.96670776818746</v>
      </c>
    </row>
    <row r="1727" spans="1:6" s="30" customFormat="1" x14ac:dyDescent="0.2">
      <c r="A1727" s="48">
        <v>411100</v>
      </c>
      <c r="B1727" s="49" t="s">
        <v>46</v>
      </c>
      <c r="C1727" s="58">
        <v>7490000</v>
      </c>
      <c r="D1727" s="58">
        <v>7985000.0000000028</v>
      </c>
      <c r="E1727" s="58">
        <v>0</v>
      </c>
      <c r="F1727" s="283">
        <f t="shared" si="483"/>
        <v>106.6088117489987</v>
      </c>
    </row>
    <row r="1728" spans="1:6" s="30" customFormat="1" x14ac:dyDescent="0.2">
      <c r="A1728" s="48">
        <v>411200</v>
      </c>
      <c r="B1728" s="49" t="s">
        <v>47</v>
      </c>
      <c r="C1728" s="58">
        <v>360000</v>
      </c>
      <c r="D1728" s="58">
        <v>420000</v>
      </c>
      <c r="E1728" s="58">
        <v>0</v>
      </c>
      <c r="F1728" s="283">
        <f t="shared" si="483"/>
        <v>116.66666666666667</v>
      </c>
    </row>
    <row r="1729" spans="1:6" s="30" customFormat="1" ht="40.5" x14ac:dyDescent="0.2">
      <c r="A1729" s="48">
        <v>411300</v>
      </c>
      <c r="B1729" s="49" t="s">
        <v>48</v>
      </c>
      <c r="C1729" s="58">
        <v>135000</v>
      </c>
      <c r="D1729" s="58">
        <v>145000</v>
      </c>
      <c r="E1729" s="58">
        <v>0</v>
      </c>
      <c r="F1729" s="283">
        <f t="shared" si="483"/>
        <v>107.40740740740742</v>
      </c>
    </row>
    <row r="1730" spans="1:6" s="30" customFormat="1" x14ac:dyDescent="0.2">
      <c r="A1730" s="48">
        <v>411400</v>
      </c>
      <c r="B1730" s="49" t="s">
        <v>49</v>
      </c>
      <c r="C1730" s="58">
        <v>125000</v>
      </c>
      <c r="D1730" s="58">
        <v>125000</v>
      </c>
      <c r="E1730" s="58">
        <v>0</v>
      </c>
      <c r="F1730" s="283">
        <f t="shared" si="483"/>
        <v>100</v>
      </c>
    </row>
    <row r="1731" spans="1:6" s="30" customFormat="1" x14ac:dyDescent="0.2">
      <c r="A1731" s="46">
        <v>412000</v>
      </c>
      <c r="B1731" s="51" t="s">
        <v>50</v>
      </c>
      <c r="C1731" s="45">
        <f>SUM(C1732:C1741)</f>
        <v>415800</v>
      </c>
      <c r="D1731" s="45">
        <f>SUM(D1732:D1741)</f>
        <v>437800</v>
      </c>
      <c r="E1731" s="45">
        <f>SUM(E1732:E1741)</f>
        <v>0</v>
      </c>
      <c r="F1731" s="282">
        <f t="shared" si="483"/>
        <v>105.29100529100531</v>
      </c>
    </row>
    <row r="1732" spans="1:6" s="30" customFormat="1" x14ac:dyDescent="0.2">
      <c r="A1732" s="48">
        <v>412100</v>
      </c>
      <c r="B1732" s="49" t="s">
        <v>51</v>
      </c>
      <c r="C1732" s="58">
        <v>6000</v>
      </c>
      <c r="D1732" s="58">
        <v>6000</v>
      </c>
      <c r="E1732" s="58">
        <v>0</v>
      </c>
      <c r="F1732" s="283">
        <f t="shared" si="483"/>
        <v>100</v>
      </c>
    </row>
    <row r="1733" spans="1:6" s="30" customFormat="1" x14ac:dyDescent="0.2">
      <c r="A1733" s="48">
        <v>412200</v>
      </c>
      <c r="B1733" s="49" t="s">
        <v>52</v>
      </c>
      <c r="C1733" s="58">
        <v>31000</v>
      </c>
      <c r="D1733" s="58">
        <v>32000</v>
      </c>
      <c r="E1733" s="58">
        <v>0</v>
      </c>
      <c r="F1733" s="283">
        <f t="shared" si="483"/>
        <v>103.2258064516129</v>
      </c>
    </row>
    <row r="1734" spans="1:6" s="30" customFormat="1" x14ac:dyDescent="0.2">
      <c r="A1734" s="48">
        <v>412300</v>
      </c>
      <c r="B1734" s="49" t="s">
        <v>53</v>
      </c>
      <c r="C1734" s="58">
        <v>28000</v>
      </c>
      <c r="D1734" s="58">
        <v>35000</v>
      </c>
      <c r="E1734" s="58">
        <v>0</v>
      </c>
      <c r="F1734" s="283">
        <f t="shared" si="483"/>
        <v>125</v>
      </c>
    </row>
    <row r="1735" spans="1:6" s="30" customFormat="1" x14ac:dyDescent="0.2">
      <c r="A1735" s="48">
        <v>412500</v>
      </c>
      <c r="B1735" s="49" t="s">
        <v>57</v>
      </c>
      <c r="C1735" s="58">
        <v>75000</v>
      </c>
      <c r="D1735" s="58">
        <v>75000</v>
      </c>
      <c r="E1735" s="58">
        <v>0</v>
      </c>
      <c r="F1735" s="283">
        <f t="shared" si="483"/>
        <v>100</v>
      </c>
    </row>
    <row r="1736" spans="1:6" s="30" customFormat="1" x14ac:dyDescent="0.2">
      <c r="A1736" s="48">
        <v>412600</v>
      </c>
      <c r="B1736" s="49" t="s">
        <v>58</v>
      </c>
      <c r="C1736" s="58">
        <v>185000</v>
      </c>
      <c r="D1736" s="58">
        <v>185000</v>
      </c>
      <c r="E1736" s="58">
        <v>0</v>
      </c>
      <c r="F1736" s="283">
        <f t="shared" si="483"/>
        <v>100</v>
      </c>
    </row>
    <row r="1737" spans="1:6" s="30" customFormat="1" x14ac:dyDescent="0.2">
      <c r="A1737" s="48">
        <v>412700</v>
      </c>
      <c r="B1737" s="49" t="s">
        <v>60</v>
      </c>
      <c r="C1737" s="58">
        <v>55000</v>
      </c>
      <c r="D1737" s="58">
        <v>60000</v>
      </c>
      <c r="E1737" s="58">
        <v>0</v>
      </c>
      <c r="F1737" s="283">
        <f t="shared" si="483"/>
        <v>109.09090909090908</v>
      </c>
    </row>
    <row r="1738" spans="1:6" s="30" customFormat="1" x14ac:dyDescent="0.2">
      <c r="A1738" s="48">
        <v>412900</v>
      </c>
      <c r="B1738" s="49" t="s">
        <v>76</v>
      </c>
      <c r="C1738" s="58">
        <v>800</v>
      </c>
      <c r="D1738" s="58">
        <v>800</v>
      </c>
      <c r="E1738" s="58">
        <v>0</v>
      </c>
      <c r="F1738" s="283">
        <f t="shared" si="483"/>
        <v>100</v>
      </c>
    </row>
    <row r="1739" spans="1:6" s="30" customFormat="1" x14ac:dyDescent="0.2">
      <c r="A1739" s="48">
        <v>412900</v>
      </c>
      <c r="B1739" s="53" t="s">
        <v>77</v>
      </c>
      <c r="C1739" s="58">
        <v>12000</v>
      </c>
      <c r="D1739" s="58">
        <v>19000</v>
      </c>
      <c r="E1739" s="58">
        <v>0</v>
      </c>
      <c r="F1739" s="283">
        <f t="shared" si="483"/>
        <v>158.33333333333331</v>
      </c>
    </row>
    <row r="1740" spans="1:6" s="30" customFormat="1" x14ac:dyDescent="0.2">
      <c r="A1740" s="48">
        <v>412900</v>
      </c>
      <c r="B1740" s="53" t="s">
        <v>78</v>
      </c>
      <c r="C1740" s="58">
        <v>15000</v>
      </c>
      <c r="D1740" s="58">
        <v>17000</v>
      </c>
      <c r="E1740" s="58">
        <v>0</v>
      </c>
      <c r="F1740" s="283">
        <f t="shared" si="483"/>
        <v>113.33333333333333</v>
      </c>
    </row>
    <row r="1741" spans="1:6" s="30" customFormat="1" x14ac:dyDescent="0.2">
      <c r="A1741" s="48">
        <v>412900</v>
      </c>
      <c r="B1741" s="49" t="s">
        <v>80</v>
      </c>
      <c r="C1741" s="58">
        <v>8000</v>
      </c>
      <c r="D1741" s="58">
        <v>8000</v>
      </c>
      <c r="E1741" s="58">
        <v>0</v>
      </c>
      <c r="F1741" s="283">
        <f t="shared" si="483"/>
        <v>100</v>
      </c>
    </row>
    <row r="1742" spans="1:6" s="30" customFormat="1" x14ac:dyDescent="0.2">
      <c r="A1742" s="46">
        <v>510000</v>
      </c>
      <c r="B1742" s="51" t="s">
        <v>244</v>
      </c>
      <c r="C1742" s="45">
        <f t="shared" ref="C1742:D1742" si="486">C1743+C1745</f>
        <v>240000</v>
      </c>
      <c r="D1742" s="45">
        <f t="shared" si="486"/>
        <v>290000</v>
      </c>
      <c r="E1742" s="45">
        <f t="shared" ref="E1742" si="487">E1743+E1745</f>
        <v>0</v>
      </c>
      <c r="F1742" s="282">
        <f t="shared" si="483"/>
        <v>120.83333333333333</v>
      </c>
    </row>
    <row r="1743" spans="1:6" s="30" customFormat="1" x14ac:dyDescent="0.2">
      <c r="A1743" s="46">
        <v>511000</v>
      </c>
      <c r="B1743" s="51" t="s">
        <v>245</v>
      </c>
      <c r="C1743" s="45">
        <f t="shared" ref="C1743:D1743" si="488">SUM(C1744:C1744)</f>
        <v>70000</v>
      </c>
      <c r="D1743" s="45">
        <f t="shared" si="488"/>
        <v>120000</v>
      </c>
      <c r="E1743" s="45">
        <f t="shared" ref="E1743" si="489">SUM(E1744:E1744)</f>
        <v>0</v>
      </c>
      <c r="F1743" s="282">
        <f t="shared" si="483"/>
        <v>171.42857142857142</v>
      </c>
    </row>
    <row r="1744" spans="1:6" s="30" customFormat="1" x14ac:dyDescent="0.2">
      <c r="A1744" s="48">
        <v>511300</v>
      </c>
      <c r="B1744" s="49" t="s">
        <v>248</v>
      </c>
      <c r="C1744" s="58">
        <v>70000</v>
      </c>
      <c r="D1744" s="58">
        <v>120000</v>
      </c>
      <c r="E1744" s="58">
        <v>0</v>
      </c>
      <c r="F1744" s="283">
        <f t="shared" si="483"/>
        <v>171.42857142857142</v>
      </c>
    </row>
    <row r="1745" spans="1:6" s="55" customFormat="1" x14ac:dyDescent="0.2">
      <c r="A1745" s="46">
        <v>516000</v>
      </c>
      <c r="B1745" s="51" t="s">
        <v>256</v>
      </c>
      <c r="C1745" s="45">
        <f t="shared" ref="C1745:D1745" si="490">C1746</f>
        <v>170000</v>
      </c>
      <c r="D1745" s="45">
        <f t="shared" si="490"/>
        <v>170000</v>
      </c>
      <c r="E1745" s="45">
        <f t="shared" ref="E1745" si="491">E1746</f>
        <v>0</v>
      </c>
      <c r="F1745" s="282">
        <f t="shared" si="483"/>
        <v>100</v>
      </c>
    </row>
    <row r="1746" spans="1:6" s="30" customFormat="1" x14ac:dyDescent="0.2">
      <c r="A1746" s="48">
        <v>516100</v>
      </c>
      <c r="B1746" s="49" t="s">
        <v>256</v>
      </c>
      <c r="C1746" s="58">
        <v>170000</v>
      </c>
      <c r="D1746" s="58">
        <v>170000</v>
      </c>
      <c r="E1746" s="58">
        <v>0</v>
      </c>
      <c r="F1746" s="283">
        <f t="shared" si="483"/>
        <v>100</v>
      </c>
    </row>
    <row r="1747" spans="1:6" s="55" customFormat="1" x14ac:dyDescent="0.2">
      <c r="A1747" s="46">
        <v>630000</v>
      </c>
      <c r="B1747" s="51" t="s">
        <v>275</v>
      </c>
      <c r="C1747" s="45">
        <f>0+C1748</f>
        <v>60000</v>
      </c>
      <c r="D1747" s="45">
        <f>0+D1748</f>
        <v>100000</v>
      </c>
      <c r="E1747" s="45">
        <f>0+E1748</f>
        <v>0</v>
      </c>
      <c r="F1747" s="282">
        <f t="shared" si="483"/>
        <v>166.66666666666669</v>
      </c>
    </row>
    <row r="1748" spans="1:6" s="55" customFormat="1" x14ac:dyDescent="0.2">
      <c r="A1748" s="46">
        <v>638000</v>
      </c>
      <c r="B1748" s="51" t="s">
        <v>282</v>
      </c>
      <c r="C1748" s="45">
        <f t="shared" ref="C1748:D1748" si="492">C1749</f>
        <v>60000</v>
      </c>
      <c r="D1748" s="45">
        <f t="shared" si="492"/>
        <v>100000</v>
      </c>
      <c r="E1748" s="45">
        <f t="shared" ref="E1748" si="493">E1749</f>
        <v>0</v>
      </c>
      <c r="F1748" s="282">
        <f t="shared" si="483"/>
        <v>166.66666666666669</v>
      </c>
    </row>
    <row r="1749" spans="1:6" s="30" customFormat="1" x14ac:dyDescent="0.2">
      <c r="A1749" s="48">
        <v>638100</v>
      </c>
      <c r="B1749" s="49" t="s">
        <v>283</v>
      </c>
      <c r="C1749" s="58">
        <v>60000</v>
      </c>
      <c r="D1749" s="58">
        <v>100000</v>
      </c>
      <c r="E1749" s="58">
        <v>0</v>
      </c>
      <c r="F1749" s="283">
        <f t="shared" si="483"/>
        <v>166.66666666666669</v>
      </c>
    </row>
    <row r="1750" spans="1:6" s="30" customFormat="1" x14ac:dyDescent="0.2">
      <c r="A1750" s="89"/>
      <c r="B1750" s="83" t="s">
        <v>292</v>
      </c>
      <c r="C1750" s="87">
        <f>C1725+C1742+C1747</f>
        <v>8825800</v>
      </c>
      <c r="D1750" s="87">
        <f>D1725+D1742+D1747</f>
        <v>9502800.0000000037</v>
      </c>
      <c r="E1750" s="87">
        <f>E1725+E1742+E1747</f>
        <v>0</v>
      </c>
      <c r="F1750" s="34">
        <f t="shared" si="483"/>
        <v>107.67069274173451</v>
      </c>
    </row>
    <row r="1751" spans="1:6" s="30" customFormat="1" x14ac:dyDescent="0.2">
      <c r="A1751" s="66"/>
      <c r="B1751" s="44"/>
      <c r="C1751" s="67"/>
      <c r="D1751" s="67"/>
      <c r="E1751" s="67"/>
      <c r="F1751" s="279"/>
    </row>
    <row r="1752" spans="1:6" s="30" customFormat="1" x14ac:dyDescent="0.2">
      <c r="A1752" s="43"/>
      <c r="B1752" s="44"/>
      <c r="C1752" s="50"/>
      <c r="D1752" s="50"/>
      <c r="E1752" s="50"/>
      <c r="F1752" s="284"/>
    </row>
    <row r="1753" spans="1:6" s="30" customFormat="1" x14ac:dyDescent="0.2">
      <c r="A1753" s="48" t="s">
        <v>386</v>
      </c>
      <c r="B1753" s="51"/>
      <c r="C1753" s="50"/>
      <c r="D1753" s="50"/>
      <c r="E1753" s="50"/>
      <c r="F1753" s="284"/>
    </row>
    <row r="1754" spans="1:6" s="30" customFormat="1" x14ac:dyDescent="0.2">
      <c r="A1754" s="48" t="s">
        <v>372</v>
      </c>
      <c r="B1754" s="51"/>
      <c r="C1754" s="50"/>
      <c r="D1754" s="50"/>
      <c r="E1754" s="50"/>
      <c r="F1754" s="284"/>
    </row>
    <row r="1755" spans="1:6" s="30" customFormat="1" x14ac:dyDescent="0.2">
      <c r="A1755" s="48" t="s">
        <v>387</v>
      </c>
      <c r="B1755" s="51"/>
      <c r="C1755" s="50"/>
      <c r="D1755" s="50"/>
      <c r="E1755" s="50"/>
      <c r="F1755" s="284"/>
    </row>
    <row r="1756" spans="1:6" s="30" customFormat="1" x14ac:dyDescent="0.2">
      <c r="A1756" s="48" t="s">
        <v>291</v>
      </c>
      <c r="B1756" s="51"/>
      <c r="C1756" s="50"/>
      <c r="D1756" s="50"/>
      <c r="E1756" s="50"/>
      <c r="F1756" s="284"/>
    </row>
    <row r="1757" spans="1:6" s="30" customFormat="1" x14ac:dyDescent="0.2">
      <c r="A1757" s="48"/>
      <c r="B1757" s="79"/>
      <c r="C1757" s="67"/>
      <c r="D1757" s="67"/>
      <c r="E1757" s="67"/>
      <c r="F1757" s="279"/>
    </row>
    <row r="1758" spans="1:6" s="30" customFormat="1" x14ac:dyDescent="0.2">
      <c r="A1758" s="46">
        <v>410000</v>
      </c>
      <c r="B1758" s="47" t="s">
        <v>44</v>
      </c>
      <c r="C1758" s="45">
        <f>C1759+C1764+0</f>
        <v>5439900</v>
      </c>
      <c r="D1758" s="45">
        <f>D1759+D1764+0</f>
        <v>5483000</v>
      </c>
      <c r="E1758" s="45">
        <f>E1759+E1764+0</f>
        <v>0</v>
      </c>
      <c r="F1758" s="282">
        <f t="shared" ref="F1758:F1780" si="494">D1758/C1758*100</f>
        <v>100.79229397599221</v>
      </c>
    </row>
    <row r="1759" spans="1:6" s="30" customFormat="1" x14ac:dyDescent="0.2">
      <c r="A1759" s="46">
        <v>411000</v>
      </c>
      <c r="B1759" s="47" t="s">
        <v>45</v>
      </c>
      <c r="C1759" s="45">
        <f t="shared" ref="C1759:D1759" si="495">SUM(C1760:C1763)</f>
        <v>4971900</v>
      </c>
      <c r="D1759" s="45">
        <f t="shared" si="495"/>
        <v>5009000</v>
      </c>
      <c r="E1759" s="45">
        <f t="shared" ref="E1759" si="496">SUM(E1760:E1763)</f>
        <v>0</v>
      </c>
      <c r="F1759" s="282">
        <f t="shared" si="494"/>
        <v>100.74619360807739</v>
      </c>
    </row>
    <row r="1760" spans="1:6" s="30" customFormat="1" x14ac:dyDescent="0.2">
      <c r="A1760" s="48">
        <v>411100</v>
      </c>
      <c r="B1760" s="49" t="s">
        <v>46</v>
      </c>
      <c r="C1760" s="58">
        <v>4598000</v>
      </c>
      <c r="D1760" s="58">
        <v>4630000</v>
      </c>
      <c r="E1760" s="58">
        <v>0</v>
      </c>
      <c r="F1760" s="283">
        <f t="shared" si="494"/>
        <v>100.6959547629404</v>
      </c>
    </row>
    <row r="1761" spans="1:6" s="30" customFormat="1" x14ac:dyDescent="0.2">
      <c r="A1761" s="48">
        <v>411200</v>
      </c>
      <c r="B1761" s="49" t="s">
        <v>47</v>
      </c>
      <c r="C1761" s="58">
        <v>211000</v>
      </c>
      <c r="D1761" s="58">
        <v>211000</v>
      </c>
      <c r="E1761" s="58">
        <v>0</v>
      </c>
      <c r="F1761" s="283">
        <f t="shared" si="494"/>
        <v>100</v>
      </c>
    </row>
    <row r="1762" spans="1:6" s="30" customFormat="1" ht="40.5" x14ac:dyDescent="0.2">
      <c r="A1762" s="48">
        <v>411300</v>
      </c>
      <c r="B1762" s="49" t="s">
        <v>48</v>
      </c>
      <c r="C1762" s="58">
        <v>130000</v>
      </c>
      <c r="D1762" s="58">
        <v>130000</v>
      </c>
      <c r="E1762" s="58">
        <v>0</v>
      </c>
      <c r="F1762" s="283">
        <f t="shared" si="494"/>
        <v>100</v>
      </c>
    </row>
    <row r="1763" spans="1:6" s="30" customFormat="1" x14ac:dyDescent="0.2">
      <c r="A1763" s="48">
        <v>411400</v>
      </c>
      <c r="B1763" s="49" t="s">
        <v>49</v>
      </c>
      <c r="C1763" s="58">
        <v>32900</v>
      </c>
      <c r="D1763" s="58">
        <v>38000</v>
      </c>
      <c r="E1763" s="58">
        <v>0</v>
      </c>
      <c r="F1763" s="283">
        <f t="shared" si="494"/>
        <v>115.50151975683892</v>
      </c>
    </row>
    <row r="1764" spans="1:6" s="30" customFormat="1" x14ac:dyDescent="0.2">
      <c r="A1764" s="46">
        <v>412000</v>
      </c>
      <c r="B1764" s="51" t="s">
        <v>50</v>
      </c>
      <c r="C1764" s="45">
        <f>SUM(C1765:C1773)</f>
        <v>468000</v>
      </c>
      <c r="D1764" s="45">
        <f>SUM(D1765:D1773)</f>
        <v>474000</v>
      </c>
      <c r="E1764" s="45">
        <f>SUM(E1765:E1773)</f>
        <v>0</v>
      </c>
      <c r="F1764" s="282">
        <f t="shared" si="494"/>
        <v>101.28205128205127</v>
      </c>
    </row>
    <row r="1765" spans="1:6" s="30" customFormat="1" x14ac:dyDescent="0.2">
      <c r="A1765" s="48">
        <v>412200</v>
      </c>
      <c r="B1765" s="49" t="s">
        <v>52</v>
      </c>
      <c r="C1765" s="58">
        <v>145000</v>
      </c>
      <c r="D1765" s="58">
        <v>150000</v>
      </c>
      <c r="E1765" s="58">
        <v>0</v>
      </c>
      <c r="F1765" s="283">
        <f t="shared" si="494"/>
        <v>103.44827586206897</v>
      </c>
    </row>
    <row r="1766" spans="1:6" s="30" customFormat="1" x14ac:dyDescent="0.2">
      <c r="A1766" s="48">
        <v>412300</v>
      </c>
      <c r="B1766" s="49" t="s">
        <v>53</v>
      </c>
      <c r="C1766" s="58">
        <v>29000</v>
      </c>
      <c r="D1766" s="58">
        <v>29000</v>
      </c>
      <c r="E1766" s="58">
        <v>0</v>
      </c>
      <c r="F1766" s="283">
        <f t="shared" si="494"/>
        <v>100</v>
      </c>
    </row>
    <row r="1767" spans="1:6" s="30" customFormat="1" x14ac:dyDescent="0.2">
      <c r="A1767" s="48">
        <v>412500</v>
      </c>
      <c r="B1767" s="49" t="s">
        <v>57</v>
      </c>
      <c r="C1767" s="58">
        <v>25000</v>
      </c>
      <c r="D1767" s="58">
        <v>25000</v>
      </c>
      <c r="E1767" s="58">
        <v>0</v>
      </c>
      <c r="F1767" s="283">
        <f t="shared" si="494"/>
        <v>100</v>
      </c>
    </row>
    <row r="1768" spans="1:6" s="30" customFormat="1" x14ac:dyDescent="0.2">
      <c r="A1768" s="48">
        <v>412600</v>
      </c>
      <c r="B1768" s="49" t="s">
        <v>58</v>
      </c>
      <c r="C1768" s="58">
        <v>21000</v>
      </c>
      <c r="D1768" s="58">
        <v>21000</v>
      </c>
      <c r="E1768" s="58">
        <v>0</v>
      </c>
      <c r="F1768" s="283">
        <f t="shared" si="494"/>
        <v>100</v>
      </c>
    </row>
    <row r="1769" spans="1:6" s="30" customFormat="1" x14ac:dyDescent="0.2">
      <c r="A1769" s="48">
        <v>412700</v>
      </c>
      <c r="B1769" s="49" t="s">
        <v>60</v>
      </c>
      <c r="C1769" s="58">
        <v>230000</v>
      </c>
      <c r="D1769" s="58">
        <v>230000</v>
      </c>
      <c r="E1769" s="58">
        <v>0</v>
      </c>
      <c r="F1769" s="283">
        <f t="shared" si="494"/>
        <v>100</v>
      </c>
    </row>
    <row r="1770" spans="1:6" s="30" customFormat="1" x14ac:dyDescent="0.2">
      <c r="A1770" s="48">
        <v>412900</v>
      </c>
      <c r="B1770" s="49" t="s">
        <v>74</v>
      </c>
      <c r="C1770" s="58">
        <v>2500</v>
      </c>
      <c r="D1770" s="58">
        <v>2500</v>
      </c>
      <c r="E1770" s="58">
        <v>0</v>
      </c>
      <c r="F1770" s="283">
        <f t="shared" si="494"/>
        <v>100</v>
      </c>
    </row>
    <row r="1771" spans="1:6" s="30" customFormat="1" x14ac:dyDescent="0.2">
      <c r="A1771" s="48">
        <v>412900</v>
      </c>
      <c r="B1771" s="49" t="s">
        <v>76</v>
      </c>
      <c r="C1771" s="58">
        <v>4000</v>
      </c>
      <c r="D1771" s="58">
        <v>4000</v>
      </c>
      <c r="E1771" s="58">
        <v>0</v>
      </c>
      <c r="F1771" s="283">
        <f t="shared" si="494"/>
        <v>100</v>
      </c>
    </row>
    <row r="1772" spans="1:6" s="30" customFormat="1" x14ac:dyDescent="0.2">
      <c r="A1772" s="48">
        <v>412900</v>
      </c>
      <c r="B1772" s="49" t="s">
        <v>78</v>
      </c>
      <c r="C1772" s="58">
        <v>9000</v>
      </c>
      <c r="D1772" s="58">
        <v>10000</v>
      </c>
      <c r="E1772" s="58">
        <v>0</v>
      </c>
      <c r="F1772" s="283">
        <f t="shared" si="494"/>
        <v>111.11111111111111</v>
      </c>
    </row>
    <row r="1773" spans="1:6" s="30" customFormat="1" x14ac:dyDescent="0.2">
      <c r="A1773" s="48">
        <v>412900</v>
      </c>
      <c r="B1773" s="49" t="s">
        <v>80</v>
      </c>
      <c r="C1773" s="58">
        <v>2500</v>
      </c>
      <c r="D1773" s="58">
        <v>2500</v>
      </c>
      <c r="E1773" s="58">
        <v>0</v>
      </c>
      <c r="F1773" s="283">
        <f t="shared" si="494"/>
        <v>100</v>
      </c>
    </row>
    <row r="1774" spans="1:6" s="30" customFormat="1" x14ac:dyDescent="0.2">
      <c r="A1774" s="46">
        <v>510000</v>
      </c>
      <c r="B1774" s="51" t="s">
        <v>244</v>
      </c>
      <c r="C1774" s="45">
        <f>C1775+0</f>
        <v>50000</v>
      </c>
      <c r="D1774" s="45">
        <f>D1775+0</f>
        <v>50000</v>
      </c>
      <c r="E1774" s="45">
        <f>E1775+0</f>
        <v>0</v>
      </c>
      <c r="F1774" s="282">
        <f t="shared" si="494"/>
        <v>100</v>
      </c>
    </row>
    <row r="1775" spans="1:6" s="30" customFormat="1" x14ac:dyDescent="0.2">
      <c r="A1775" s="46">
        <v>511000</v>
      </c>
      <c r="B1775" s="51" t="s">
        <v>245</v>
      </c>
      <c r="C1775" s="45">
        <f>SUM(C1776:C1776)</f>
        <v>50000</v>
      </c>
      <c r="D1775" s="45">
        <f>SUM(D1776:D1776)</f>
        <v>50000</v>
      </c>
      <c r="E1775" s="45">
        <f>SUM(E1776:E1776)</f>
        <v>0</v>
      </c>
      <c r="F1775" s="282">
        <f t="shared" si="494"/>
        <v>100</v>
      </c>
    </row>
    <row r="1776" spans="1:6" s="30" customFormat="1" x14ac:dyDescent="0.2">
      <c r="A1776" s="48">
        <v>511300</v>
      </c>
      <c r="B1776" s="49" t="s">
        <v>248</v>
      </c>
      <c r="C1776" s="58">
        <v>50000</v>
      </c>
      <c r="D1776" s="58">
        <v>50000</v>
      </c>
      <c r="E1776" s="58">
        <v>0</v>
      </c>
      <c r="F1776" s="283">
        <f t="shared" si="494"/>
        <v>100</v>
      </c>
    </row>
    <row r="1777" spans="1:6" s="55" customFormat="1" x14ac:dyDescent="0.2">
      <c r="A1777" s="46">
        <v>630000</v>
      </c>
      <c r="B1777" s="51" t="s">
        <v>275</v>
      </c>
      <c r="C1777" s="45">
        <f>0+C1778</f>
        <v>100000</v>
      </c>
      <c r="D1777" s="45">
        <f>0+D1778</f>
        <v>100000</v>
      </c>
      <c r="E1777" s="45">
        <f>0+E1778</f>
        <v>0</v>
      </c>
      <c r="F1777" s="282">
        <f t="shared" si="494"/>
        <v>100</v>
      </c>
    </row>
    <row r="1778" spans="1:6" s="55" customFormat="1" x14ac:dyDescent="0.2">
      <c r="A1778" s="46">
        <v>638000</v>
      </c>
      <c r="B1778" s="51" t="s">
        <v>282</v>
      </c>
      <c r="C1778" s="45">
        <f t="shared" ref="C1778:D1778" si="497">C1779</f>
        <v>100000</v>
      </c>
      <c r="D1778" s="45">
        <f t="shared" si="497"/>
        <v>100000</v>
      </c>
      <c r="E1778" s="45">
        <f t="shared" ref="E1778" si="498">E1779</f>
        <v>0</v>
      </c>
      <c r="F1778" s="282">
        <f t="shared" si="494"/>
        <v>100</v>
      </c>
    </row>
    <row r="1779" spans="1:6" s="30" customFormat="1" x14ac:dyDescent="0.2">
      <c r="A1779" s="48">
        <v>638100</v>
      </c>
      <c r="B1779" s="49" t="s">
        <v>283</v>
      </c>
      <c r="C1779" s="58">
        <v>100000</v>
      </c>
      <c r="D1779" s="58">
        <v>100000</v>
      </c>
      <c r="E1779" s="58">
        <v>0</v>
      </c>
      <c r="F1779" s="283">
        <f t="shared" si="494"/>
        <v>100</v>
      </c>
    </row>
    <row r="1780" spans="1:6" s="30" customFormat="1" x14ac:dyDescent="0.2">
      <c r="A1780" s="89"/>
      <c r="B1780" s="83" t="s">
        <v>292</v>
      </c>
      <c r="C1780" s="87">
        <f>C1758+C1774+C1777</f>
        <v>5589900</v>
      </c>
      <c r="D1780" s="87">
        <f>D1758+D1774+D1777</f>
        <v>5633000</v>
      </c>
      <c r="E1780" s="87">
        <f>E1758+E1774+E1777</f>
        <v>0</v>
      </c>
      <c r="F1780" s="34">
        <f t="shared" si="494"/>
        <v>100.77103347108178</v>
      </c>
    </row>
    <row r="1781" spans="1:6" s="30" customFormat="1" x14ac:dyDescent="0.2">
      <c r="A1781" s="66"/>
      <c r="B1781" s="44"/>
      <c r="C1781" s="67"/>
      <c r="D1781" s="67"/>
      <c r="E1781" s="67"/>
      <c r="F1781" s="279"/>
    </row>
    <row r="1782" spans="1:6" s="30" customFormat="1" x14ac:dyDescent="0.2">
      <c r="A1782" s="43"/>
      <c r="B1782" s="44"/>
      <c r="C1782" s="50"/>
      <c r="D1782" s="50"/>
      <c r="E1782" s="50"/>
      <c r="F1782" s="284"/>
    </row>
    <row r="1783" spans="1:6" s="30" customFormat="1" x14ac:dyDescent="0.2">
      <c r="A1783" s="48" t="s">
        <v>388</v>
      </c>
      <c r="B1783" s="51"/>
      <c r="C1783" s="50"/>
      <c r="D1783" s="50"/>
      <c r="E1783" s="50"/>
      <c r="F1783" s="284"/>
    </row>
    <row r="1784" spans="1:6" s="30" customFormat="1" x14ac:dyDescent="0.2">
      <c r="A1784" s="48" t="s">
        <v>372</v>
      </c>
      <c r="B1784" s="51"/>
      <c r="C1784" s="50"/>
      <c r="D1784" s="50"/>
      <c r="E1784" s="50"/>
      <c r="F1784" s="284"/>
    </row>
    <row r="1785" spans="1:6" s="30" customFormat="1" x14ac:dyDescent="0.2">
      <c r="A1785" s="48" t="s">
        <v>389</v>
      </c>
      <c r="B1785" s="51"/>
      <c r="C1785" s="50"/>
      <c r="D1785" s="50"/>
      <c r="E1785" s="50"/>
      <c r="F1785" s="284"/>
    </row>
    <row r="1786" spans="1:6" s="30" customFormat="1" x14ac:dyDescent="0.2">
      <c r="A1786" s="48" t="s">
        <v>291</v>
      </c>
      <c r="B1786" s="51"/>
      <c r="C1786" s="50"/>
      <c r="D1786" s="50"/>
      <c r="E1786" s="50"/>
      <c r="F1786" s="284"/>
    </row>
    <row r="1787" spans="1:6" s="30" customFormat="1" x14ac:dyDescent="0.2">
      <c r="A1787" s="48"/>
      <c r="B1787" s="79"/>
      <c r="C1787" s="67"/>
      <c r="D1787" s="67"/>
      <c r="E1787" s="67"/>
      <c r="F1787" s="279"/>
    </row>
    <row r="1788" spans="1:6" s="30" customFormat="1" x14ac:dyDescent="0.2">
      <c r="A1788" s="46">
        <v>410000</v>
      </c>
      <c r="B1788" s="47" t="s">
        <v>44</v>
      </c>
      <c r="C1788" s="45">
        <f>C1789+C1794+C1805</f>
        <v>2589400</v>
      </c>
      <c r="D1788" s="45">
        <f>D1789+D1794+D1805</f>
        <v>2607400</v>
      </c>
      <c r="E1788" s="45">
        <f>E1789+E1794+E1805</f>
        <v>0</v>
      </c>
      <c r="F1788" s="282">
        <f t="shared" ref="F1788:F1817" si="499">D1788/C1788*100</f>
        <v>100.69514173167529</v>
      </c>
    </row>
    <row r="1789" spans="1:6" s="30" customFormat="1" x14ac:dyDescent="0.2">
      <c r="A1789" s="46">
        <v>411000</v>
      </c>
      <c r="B1789" s="47" t="s">
        <v>45</v>
      </c>
      <c r="C1789" s="45">
        <f t="shared" ref="C1789:D1789" si="500">SUM(C1790:C1793)</f>
        <v>2399500</v>
      </c>
      <c r="D1789" s="45">
        <f t="shared" si="500"/>
        <v>2345200</v>
      </c>
      <c r="E1789" s="45">
        <f t="shared" ref="E1789" si="501">SUM(E1790:E1793)</f>
        <v>0</v>
      </c>
      <c r="F1789" s="282">
        <f t="shared" si="499"/>
        <v>97.737028547614088</v>
      </c>
    </row>
    <row r="1790" spans="1:6" s="30" customFormat="1" x14ac:dyDescent="0.2">
      <c r="A1790" s="48">
        <v>411100</v>
      </c>
      <c r="B1790" s="49" t="s">
        <v>46</v>
      </c>
      <c r="C1790" s="58">
        <v>2244000</v>
      </c>
      <c r="D1790" s="58">
        <v>2100000</v>
      </c>
      <c r="E1790" s="58">
        <v>0</v>
      </c>
      <c r="F1790" s="283">
        <f t="shared" si="499"/>
        <v>93.582887700534755</v>
      </c>
    </row>
    <row r="1791" spans="1:6" s="30" customFormat="1" x14ac:dyDescent="0.2">
      <c r="A1791" s="48">
        <v>411200</v>
      </c>
      <c r="B1791" s="49" t="s">
        <v>47</v>
      </c>
      <c r="C1791" s="58">
        <v>103000</v>
      </c>
      <c r="D1791" s="58">
        <v>124000</v>
      </c>
      <c r="E1791" s="58">
        <v>0</v>
      </c>
      <c r="F1791" s="283">
        <f t="shared" si="499"/>
        <v>120.3883495145631</v>
      </c>
    </row>
    <row r="1792" spans="1:6" s="30" customFormat="1" ht="40.5" x14ac:dyDescent="0.2">
      <c r="A1792" s="48">
        <v>411300</v>
      </c>
      <c r="B1792" s="49" t="s">
        <v>48</v>
      </c>
      <c r="C1792" s="58">
        <v>37500</v>
      </c>
      <c r="D1792" s="58">
        <v>90000</v>
      </c>
      <c r="E1792" s="58">
        <v>0</v>
      </c>
      <c r="F1792" s="283">
        <f t="shared" si="499"/>
        <v>240</v>
      </c>
    </row>
    <row r="1793" spans="1:6" s="30" customFormat="1" x14ac:dyDescent="0.2">
      <c r="A1793" s="48">
        <v>411400</v>
      </c>
      <c r="B1793" s="49" t="s">
        <v>49</v>
      </c>
      <c r="C1793" s="58">
        <v>15000</v>
      </c>
      <c r="D1793" s="58">
        <v>31200</v>
      </c>
      <c r="E1793" s="58">
        <v>0</v>
      </c>
      <c r="F1793" s="283">
        <f t="shared" si="499"/>
        <v>208</v>
      </c>
    </row>
    <row r="1794" spans="1:6" s="30" customFormat="1" x14ac:dyDescent="0.2">
      <c r="A1794" s="46">
        <v>412000</v>
      </c>
      <c r="B1794" s="51" t="s">
        <v>50</v>
      </c>
      <c r="C1794" s="45">
        <f>SUM(C1795:C1804)</f>
        <v>189700</v>
      </c>
      <c r="D1794" s="45">
        <f>SUM(D1795:D1804)</f>
        <v>262000</v>
      </c>
      <c r="E1794" s="45">
        <f>SUM(E1795:E1804)</f>
        <v>0</v>
      </c>
      <c r="F1794" s="282">
        <f t="shared" si="499"/>
        <v>138.11280969952557</v>
      </c>
    </row>
    <row r="1795" spans="1:6" s="30" customFormat="1" x14ac:dyDescent="0.2">
      <c r="A1795" s="48">
        <v>412200</v>
      </c>
      <c r="B1795" s="49" t="s">
        <v>52</v>
      </c>
      <c r="C1795" s="58">
        <v>52000</v>
      </c>
      <c r="D1795" s="58">
        <v>69000</v>
      </c>
      <c r="E1795" s="58">
        <v>0</v>
      </c>
      <c r="F1795" s="283">
        <f t="shared" si="499"/>
        <v>132.69230769230768</v>
      </c>
    </row>
    <row r="1796" spans="1:6" s="30" customFormat="1" x14ac:dyDescent="0.2">
      <c r="A1796" s="48">
        <v>412300</v>
      </c>
      <c r="B1796" s="49" t="s">
        <v>53</v>
      </c>
      <c r="C1796" s="58">
        <v>11000</v>
      </c>
      <c r="D1796" s="58">
        <v>16000</v>
      </c>
      <c r="E1796" s="58">
        <v>0</v>
      </c>
      <c r="F1796" s="283">
        <f t="shared" si="499"/>
        <v>145.45454545454547</v>
      </c>
    </row>
    <row r="1797" spans="1:6" s="30" customFormat="1" x14ac:dyDescent="0.2">
      <c r="A1797" s="48">
        <v>412500</v>
      </c>
      <c r="B1797" s="49" t="s">
        <v>57</v>
      </c>
      <c r="C1797" s="58">
        <v>9000</v>
      </c>
      <c r="D1797" s="58">
        <v>9000</v>
      </c>
      <c r="E1797" s="58">
        <v>0</v>
      </c>
      <c r="F1797" s="283">
        <f t="shared" si="499"/>
        <v>100</v>
      </c>
    </row>
    <row r="1798" spans="1:6" s="30" customFormat="1" x14ac:dyDescent="0.2">
      <c r="A1798" s="48">
        <v>412600</v>
      </c>
      <c r="B1798" s="49" t="s">
        <v>58</v>
      </c>
      <c r="C1798" s="58">
        <v>9000</v>
      </c>
      <c r="D1798" s="58">
        <v>9000</v>
      </c>
      <c r="E1798" s="58">
        <v>0</v>
      </c>
      <c r="F1798" s="283">
        <f t="shared" si="499"/>
        <v>100</v>
      </c>
    </row>
    <row r="1799" spans="1:6" s="30" customFormat="1" x14ac:dyDescent="0.2">
      <c r="A1799" s="48">
        <v>412700</v>
      </c>
      <c r="B1799" s="49" t="s">
        <v>60</v>
      </c>
      <c r="C1799" s="58">
        <v>100000</v>
      </c>
      <c r="D1799" s="58">
        <v>150000</v>
      </c>
      <c r="E1799" s="58">
        <v>0</v>
      </c>
      <c r="F1799" s="283">
        <f t="shared" si="499"/>
        <v>150</v>
      </c>
    </row>
    <row r="1800" spans="1:6" s="30" customFormat="1" x14ac:dyDescent="0.2">
      <c r="A1800" s="48">
        <v>412900</v>
      </c>
      <c r="B1800" s="53" t="s">
        <v>74</v>
      </c>
      <c r="C1800" s="58">
        <v>500</v>
      </c>
      <c r="D1800" s="58">
        <v>500</v>
      </c>
      <c r="E1800" s="58">
        <v>0</v>
      </c>
      <c r="F1800" s="283">
        <f t="shared" si="499"/>
        <v>100</v>
      </c>
    </row>
    <row r="1801" spans="1:6" s="30" customFormat="1" x14ac:dyDescent="0.2">
      <c r="A1801" s="48">
        <v>412900</v>
      </c>
      <c r="B1801" s="53" t="s">
        <v>75</v>
      </c>
      <c r="C1801" s="58">
        <v>2000</v>
      </c>
      <c r="D1801" s="58">
        <v>2000</v>
      </c>
      <c r="E1801" s="58">
        <v>0</v>
      </c>
      <c r="F1801" s="283">
        <f t="shared" si="499"/>
        <v>100</v>
      </c>
    </row>
    <row r="1802" spans="1:6" s="30" customFormat="1" x14ac:dyDescent="0.2">
      <c r="A1802" s="48">
        <v>412900</v>
      </c>
      <c r="B1802" s="49" t="s">
        <v>76</v>
      </c>
      <c r="C1802" s="58">
        <v>1000</v>
      </c>
      <c r="D1802" s="58">
        <v>1000</v>
      </c>
      <c r="E1802" s="58">
        <v>0</v>
      </c>
      <c r="F1802" s="283">
        <f t="shared" si="499"/>
        <v>100</v>
      </c>
    </row>
    <row r="1803" spans="1:6" s="30" customFormat="1" x14ac:dyDescent="0.2">
      <c r="A1803" s="48">
        <v>412900</v>
      </c>
      <c r="B1803" s="49" t="s">
        <v>77</v>
      </c>
      <c r="C1803" s="58">
        <v>1000</v>
      </c>
      <c r="D1803" s="58">
        <v>1000</v>
      </c>
      <c r="E1803" s="58">
        <v>0</v>
      </c>
      <c r="F1803" s="283">
        <f t="shared" si="499"/>
        <v>100</v>
      </c>
    </row>
    <row r="1804" spans="1:6" s="30" customFormat="1" x14ac:dyDescent="0.2">
      <c r="A1804" s="48">
        <v>412900</v>
      </c>
      <c r="B1804" s="53" t="s">
        <v>78</v>
      </c>
      <c r="C1804" s="58">
        <v>4200</v>
      </c>
      <c r="D1804" s="58">
        <v>4500</v>
      </c>
      <c r="E1804" s="58">
        <v>0</v>
      </c>
      <c r="F1804" s="283">
        <f t="shared" si="499"/>
        <v>107.14285714285714</v>
      </c>
    </row>
    <row r="1805" spans="1:6" s="55" customFormat="1" x14ac:dyDescent="0.2">
      <c r="A1805" s="46">
        <v>413000</v>
      </c>
      <c r="B1805" s="51" t="s">
        <v>96</v>
      </c>
      <c r="C1805" s="45">
        <f t="shared" ref="C1805:D1805" si="502">C1806</f>
        <v>200</v>
      </c>
      <c r="D1805" s="45">
        <f t="shared" si="502"/>
        <v>200</v>
      </c>
      <c r="E1805" s="45">
        <f t="shared" ref="E1805" si="503">E1806</f>
        <v>0</v>
      </c>
      <c r="F1805" s="282">
        <f t="shared" si="499"/>
        <v>100</v>
      </c>
    </row>
    <row r="1806" spans="1:6" s="30" customFormat="1" x14ac:dyDescent="0.2">
      <c r="A1806" s="48">
        <v>413900</v>
      </c>
      <c r="B1806" s="49" t="s">
        <v>106</v>
      </c>
      <c r="C1806" s="58">
        <v>200</v>
      </c>
      <c r="D1806" s="58">
        <v>200</v>
      </c>
      <c r="E1806" s="58">
        <v>0</v>
      </c>
      <c r="F1806" s="283">
        <f t="shared" si="499"/>
        <v>100</v>
      </c>
    </row>
    <row r="1807" spans="1:6" s="30" customFormat="1" x14ac:dyDescent="0.2">
      <c r="A1807" s="46">
        <v>510000</v>
      </c>
      <c r="B1807" s="51" t="s">
        <v>244</v>
      </c>
      <c r="C1807" s="45">
        <f>C1808+C1812</f>
        <v>143200</v>
      </c>
      <c r="D1807" s="45">
        <f>D1808+D1812</f>
        <v>51300</v>
      </c>
      <c r="E1807" s="45">
        <f>E1808+E1812</f>
        <v>0</v>
      </c>
      <c r="F1807" s="282">
        <f t="shared" si="499"/>
        <v>35.824022346368714</v>
      </c>
    </row>
    <row r="1808" spans="1:6" s="30" customFormat="1" x14ac:dyDescent="0.2">
      <c r="A1808" s="46">
        <v>511000</v>
      </c>
      <c r="B1808" s="51" t="s">
        <v>245</v>
      </c>
      <c r="C1808" s="45">
        <f>SUM(C1809:C1811)</f>
        <v>142200</v>
      </c>
      <c r="D1808" s="45">
        <f>SUM(D1809:D1811)</f>
        <v>49800</v>
      </c>
      <c r="E1808" s="45">
        <f>SUM(E1809:E1811)</f>
        <v>0</v>
      </c>
      <c r="F1808" s="282">
        <f t="shared" si="499"/>
        <v>35.021097046413502</v>
      </c>
    </row>
    <row r="1809" spans="1:6" s="30" customFormat="1" x14ac:dyDescent="0.2">
      <c r="A1809" s="56">
        <v>511100</v>
      </c>
      <c r="B1809" s="49" t="s">
        <v>246</v>
      </c>
      <c r="C1809" s="58">
        <v>2200</v>
      </c>
      <c r="D1809" s="58">
        <v>5100</v>
      </c>
      <c r="E1809" s="58">
        <v>0</v>
      </c>
      <c r="F1809" s="283">
        <f t="shared" si="499"/>
        <v>231.81818181818184</v>
      </c>
    </row>
    <row r="1810" spans="1:6" s="30" customFormat="1" x14ac:dyDescent="0.2">
      <c r="A1810" s="48">
        <v>511300</v>
      </c>
      <c r="B1810" s="49" t="s">
        <v>248</v>
      </c>
      <c r="C1810" s="58">
        <v>140000</v>
      </c>
      <c r="D1810" s="58">
        <v>34900</v>
      </c>
      <c r="E1810" s="58">
        <v>0</v>
      </c>
      <c r="F1810" s="283">
        <f t="shared" si="499"/>
        <v>24.928571428571427</v>
      </c>
    </row>
    <row r="1811" spans="1:6" s="30" customFormat="1" x14ac:dyDescent="0.2">
      <c r="A1811" s="48">
        <v>511700</v>
      </c>
      <c r="B1811" s="49" t="s">
        <v>251</v>
      </c>
      <c r="C1811" s="58">
        <v>0</v>
      </c>
      <c r="D1811" s="58">
        <v>9800</v>
      </c>
      <c r="E1811" s="58">
        <v>0</v>
      </c>
      <c r="F1811" s="283">
        <v>0</v>
      </c>
    </row>
    <row r="1812" spans="1:6" s="55" customFormat="1" x14ac:dyDescent="0.2">
      <c r="A1812" s="46">
        <v>516000</v>
      </c>
      <c r="B1812" s="51" t="s">
        <v>256</v>
      </c>
      <c r="C1812" s="45">
        <f t="shared" ref="C1812:D1812" si="504">C1813</f>
        <v>1000</v>
      </c>
      <c r="D1812" s="45">
        <f t="shared" si="504"/>
        <v>1500</v>
      </c>
      <c r="E1812" s="45">
        <f t="shared" ref="E1812" si="505">E1813</f>
        <v>0</v>
      </c>
      <c r="F1812" s="282">
        <f t="shared" si="499"/>
        <v>150</v>
      </c>
    </row>
    <row r="1813" spans="1:6" s="30" customFormat="1" x14ac:dyDescent="0.2">
      <c r="A1813" s="48">
        <v>516100</v>
      </c>
      <c r="B1813" s="49" t="s">
        <v>256</v>
      </c>
      <c r="C1813" s="58">
        <v>1000</v>
      </c>
      <c r="D1813" s="58">
        <v>1500</v>
      </c>
      <c r="E1813" s="58">
        <v>0</v>
      </c>
      <c r="F1813" s="283">
        <f t="shared" si="499"/>
        <v>150</v>
      </c>
    </row>
    <row r="1814" spans="1:6" s="55" customFormat="1" x14ac:dyDescent="0.2">
      <c r="A1814" s="46">
        <v>630000</v>
      </c>
      <c r="B1814" s="51" t="s">
        <v>275</v>
      </c>
      <c r="C1814" s="45">
        <f>0+C1815</f>
        <v>20000</v>
      </c>
      <c r="D1814" s="45">
        <f>0+D1815</f>
        <v>45000</v>
      </c>
      <c r="E1814" s="45">
        <f>0+E1815</f>
        <v>0</v>
      </c>
      <c r="F1814" s="282">
        <f t="shared" si="499"/>
        <v>225</v>
      </c>
    </row>
    <row r="1815" spans="1:6" s="55" customFormat="1" x14ac:dyDescent="0.2">
      <c r="A1815" s="46">
        <v>638000</v>
      </c>
      <c r="B1815" s="51" t="s">
        <v>282</v>
      </c>
      <c r="C1815" s="45">
        <f t="shared" ref="C1815:D1815" si="506">C1816</f>
        <v>20000</v>
      </c>
      <c r="D1815" s="45">
        <f t="shared" si="506"/>
        <v>45000</v>
      </c>
      <c r="E1815" s="45">
        <f t="shared" ref="E1815" si="507">E1816</f>
        <v>0</v>
      </c>
      <c r="F1815" s="282">
        <f t="shared" si="499"/>
        <v>225</v>
      </c>
    </row>
    <row r="1816" spans="1:6" s="30" customFormat="1" x14ac:dyDescent="0.2">
      <c r="A1816" s="48">
        <v>638100</v>
      </c>
      <c r="B1816" s="49" t="s">
        <v>283</v>
      </c>
      <c r="C1816" s="58">
        <v>20000</v>
      </c>
      <c r="D1816" s="58">
        <v>45000</v>
      </c>
      <c r="E1816" s="58">
        <v>0</v>
      </c>
      <c r="F1816" s="283">
        <f t="shared" si="499"/>
        <v>225</v>
      </c>
    </row>
    <row r="1817" spans="1:6" s="30" customFormat="1" x14ac:dyDescent="0.2">
      <c r="A1817" s="89"/>
      <c r="B1817" s="83" t="s">
        <v>292</v>
      </c>
      <c r="C1817" s="87">
        <f>C1788+C1807+C1814</f>
        <v>2752600</v>
      </c>
      <c r="D1817" s="87">
        <f>D1788+D1807+D1814</f>
        <v>2703700</v>
      </c>
      <c r="E1817" s="87">
        <f>E1788+E1807+E1814</f>
        <v>0</v>
      </c>
      <c r="F1817" s="34">
        <f t="shared" si="499"/>
        <v>98.223497783913388</v>
      </c>
    </row>
    <row r="1818" spans="1:6" s="30" customFormat="1" x14ac:dyDescent="0.2">
      <c r="A1818" s="66"/>
      <c r="B1818" s="44"/>
      <c r="C1818" s="67"/>
      <c r="D1818" s="67"/>
      <c r="E1818" s="67"/>
      <c r="F1818" s="279"/>
    </row>
    <row r="1819" spans="1:6" s="30" customFormat="1" x14ac:dyDescent="0.2">
      <c r="A1819" s="43"/>
      <c r="B1819" s="44"/>
      <c r="C1819" s="50"/>
      <c r="D1819" s="50"/>
      <c r="E1819" s="50"/>
      <c r="F1819" s="284"/>
    </row>
    <row r="1820" spans="1:6" s="30" customFormat="1" x14ac:dyDescent="0.2">
      <c r="A1820" s="48" t="s">
        <v>390</v>
      </c>
      <c r="B1820" s="51"/>
      <c r="C1820" s="50"/>
      <c r="D1820" s="50"/>
      <c r="E1820" s="50"/>
      <c r="F1820" s="284"/>
    </row>
    <row r="1821" spans="1:6" s="30" customFormat="1" x14ac:dyDescent="0.2">
      <c r="A1821" s="48" t="s">
        <v>372</v>
      </c>
      <c r="B1821" s="51"/>
      <c r="C1821" s="50"/>
      <c r="D1821" s="50"/>
      <c r="E1821" s="50"/>
      <c r="F1821" s="284"/>
    </row>
    <row r="1822" spans="1:6" s="30" customFormat="1" x14ac:dyDescent="0.2">
      <c r="A1822" s="48" t="s">
        <v>391</v>
      </c>
      <c r="B1822" s="51"/>
      <c r="C1822" s="50"/>
      <c r="D1822" s="50"/>
      <c r="E1822" s="50"/>
      <c r="F1822" s="284"/>
    </row>
    <row r="1823" spans="1:6" s="30" customFormat="1" x14ac:dyDescent="0.2">
      <c r="A1823" s="48" t="s">
        <v>291</v>
      </c>
      <c r="B1823" s="51"/>
      <c r="C1823" s="50"/>
      <c r="D1823" s="50"/>
      <c r="E1823" s="50"/>
      <c r="F1823" s="284"/>
    </row>
    <row r="1824" spans="1:6" s="30" customFormat="1" x14ac:dyDescent="0.2">
      <c r="A1824" s="48"/>
      <c r="B1824" s="79"/>
      <c r="C1824" s="67"/>
      <c r="D1824" s="67"/>
      <c r="E1824" s="67"/>
      <c r="F1824" s="279"/>
    </row>
    <row r="1825" spans="1:6" s="30" customFormat="1" x14ac:dyDescent="0.2">
      <c r="A1825" s="46">
        <v>410000</v>
      </c>
      <c r="B1825" s="47" t="s">
        <v>44</v>
      </c>
      <c r="C1825" s="45">
        <f t="shared" ref="C1825:D1825" si="508">C1826+C1831</f>
        <v>2830600</v>
      </c>
      <c r="D1825" s="45">
        <f t="shared" si="508"/>
        <v>2873700</v>
      </c>
      <c r="E1825" s="45">
        <f t="shared" ref="E1825" si="509">E1826+E1831</f>
        <v>0</v>
      </c>
      <c r="F1825" s="282">
        <f t="shared" ref="F1825:F1849" si="510">D1825/C1825*100</f>
        <v>101.52264537553874</v>
      </c>
    </row>
    <row r="1826" spans="1:6" s="30" customFormat="1" x14ac:dyDescent="0.2">
      <c r="A1826" s="46">
        <v>411000</v>
      </c>
      <c r="B1826" s="47" t="s">
        <v>45</v>
      </c>
      <c r="C1826" s="45">
        <f t="shared" ref="C1826:D1826" si="511">SUM(C1827:C1830)</f>
        <v>2596600</v>
      </c>
      <c r="D1826" s="45">
        <f t="shared" si="511"/>
        <v>2617200</v>
      </c>
      <c r="E1826" s="45">
        <f t="shared" ref="E1826" si="512">SUM(E1827:E1830)</f>
        <v>0</v>
      </c>
      <c r="F1826" s="282">
        <f t="shared" si="510"/>
        <v>100.79334514364939</v>
      </c>
    </row>
    <row r="1827" spans="1:6" s="30" customFormat="1" x14ac:dyDescent="0.2">
      <c r="A1827" s="48">
        <v>411100</v>
      </c>
      <c r="B1827" s="49" t="s">
        <v>46</v>
      </c>
      <c r="C1827" s="58">
        <v>2434000</v>
      </c>
      <c r="D1827" s="58">
        <v>2454000</v>
      </c>
      <c r="E1827" s="58">
        <v>0</v>
      </c>
      <c r="F1827" s="283">
        <f t="shared" si="510"/>
        <v>100.82169268693508</v>
      </c>
    </row>
    <row r="1828" spans="1:6" s="30" customFormat="1" x14ac:dyDescent="0.2">
      <c r="A1828" s="48">
        <v>411200</v>
      </c>
      <c r="B1828" s="49" t="s">
        <v>47</v>
      </c>
      <c r="C1828" s="58">
        <v>91200</v>
      </c>
      <c r="D1828" s="58">
        <v>91200</v>
      </c>
      <c r="E1828" s="58">
        <v>0</v>
      </c>
      <c r="F1828" s="283">
        <f t="shared" si="510"/>
        <v>100</v>
      </c>
    </row>
    <row r="1829" spans="1:6" s="30" customFormat="1" ht="40.5" x14ac:dyDescent="0.2">
      <c r="A1829" s="48">
        <v>411300</v>
      </c>
      <c r="B1829" s="49" t="s">
        <v>48</v>
      </c>
      <c r="C1829" s="58">
        <v>45400</v>
      </c>
      <c r="D1829" s="58">
        <v>46000</v>
      </c>
      <c r="E1829" s="58">
        <v>0</v>
      </c>
      <c r="F1829" s="283">
        <f t="shared" si="510"/>
        <v>101.32158590308372</v>
      </c>
    </row>
    <row r="1830" spans="1:6" s="30" customFormat="1" x14ac:dyDescent="0.2">
      <c r="A1830" s="48">
        <v>411400</v>
      </c>
      <c r="B1830" s="49" t="s">
        <v>49</v>
      </c>
      <c r="C1830" s="58">
        <v>26000</v>
      </c>
      <c r="D1830" s="58">
        <v>26000</v>
      </c>
      <c r="E1830" s="58">
        <v>0</v>
      </c>
      <c r="F1830" s="283">
        <f t="shared" si="510"/>
        <v>100</v>
      </c>
    </row>
    <row r="1831" spans="1:6" s="30" customFormat="1" x14ac:dyDescent="0.2">
      <c r="A1831" s="46">
        <v>412000</v>
      </c>
      <c r="B1831" s="51" t="s">
        <v>50</v>
      </c>
      <c r="C1831" s="45">
        <f t="shared" ref="C1831:D1831" si="513">SUM(C1832:C1842)</f>
        <v>234000</v>
      </c>
      <c r="D1831" s="45">
        <f t="shared" si="513"/>
        <v>256500</v>
      </c>
      <c r="E1831" s="45">
        <f t="shared" ref="E1831" si="514">SUM(E1832:E1842)</f>
        <v>0</v>
      </c>
      <c r="F1831" s="282">
        <f t="shared" si="510"/>
        <v>109.61538461538463</v>
      </c>
    </row>
    <row r="1832" spans="1:6" s="30" customFormat="1" x14ac:dyDescent="0.2">
      <c r="A1832" s="48">
        <v>412200</v>
      </c>
      <c r="B1832" s="49" t="s">
        <v>52</v>
      </c>
      <c r="C1832" s="58">
        <v>53000</v>
      </c>
      <c r="D1832" s="58">
        <v>73000</v>
      </c>
      <c r="E1832" s="58">
        <v>0</v>
      </c>
      <c r="F1832" s="283">
        <f t="shared" si="510"/>
        <v>137.73584905660377</v>
      </c>
    </row>
    <row r="1833" spans="1:6" s="30" customFormat="1" x14ac:dyDescent="0.2">
      <c r="A1833" s="48">
        <v>412300</v>
      </c>
      <c r="B1833" s="49" t="s">
        <v>53</v>
      </c>
      <c r="C1833" s="58">
        <v>20000</v>
      </c>
      <c r="D1833" s="58">
        <v>23000</v>
      </c>
      <c r="E1833" s="58">
        <v>0</v>
      </c>
      <c r="F1833" s="283">
        <f t="shared" si="510"/>
        <v>114.99999999999999</v>
      </c>
    </row>
    <row r="1834" spans="1:6" s="30" customFormat="1" x14ac:dyDescent="0.2">
      <c r="A1834" s="48">
        <v>412500</v>
      </c>
      <c r="B1834" s="49" t="s">
        <v>57</v>
      </c>
      <c r="C1834" s="58">
        <v>11000</v>
      </c>
      <c r="D1834" s="58">
        <v>11000</v>
      </c>
      <c r="E1834" s="58">
        <v>0</v>
      </c>
      <c r="F1834" s="283">
        <f t="shared" si="510"/>
        <v>100</v>
      </c>
    </row>
    <row r="1835" spans="1:6" s="30" customFormat="1" x14ac:dyDescent="0.2">
      <c r="A1835" s="48">
        <v>412600</v>
      </c>
      <c r="B1835" s="49" t="s">
        <v>58</v>
      </c>
      <c r="C1835" s="58">
        <v>17000</v>
      </c>
      <c r="D1835" s="58">
        <v>17000</v>
      </c>
      <c r="E1835" s="58">
        <v>0</v>
      </c>
      <c r="F1835" s="283">
        <f t="shared" si="510"/>
        <v>100</v>
      </c>
    </row>
    <row r="1836" spans="1:6" s="30" customFormat="1" x14ac:dyDescent="0.2">
      <c r="A1836" s="48">
        <v>412700</v>
      </c>
      <c r="B1836" s="49" t="s">
        <v>60</v>
      </c>
      <c r="C1836" s="58">
        <v>122000.00000000001</v>
      </c>
      <c r="D1836" s="58">
        <v>122000.00000000001</v>
      </c>
      <c r="E1836" s="58">
        <v>0</v>
      </c>
      <c r="F1836" s="283">
        <f t="shared" si="510"/>
        <v>100</v>
      </c>
    </row>
    <row r="1837" spans="1:6" s="30" customFormat="1" x14ac:dyDescent="0.2">
      <c r="A1837" s="48">
        <v>412900</v>
      </c>
      <c r="B1837" s="53" t="s">
        <v>74</v>
      </c>
      <c r="C1837" s="58">
        <v>1000</v>
      </c>
      <c r="D1837" s="58">
        <v>1000</v>
      </c>
      <c r="E1837" s="58">
        <v>0</v>
      </c>
      <c r="F1837" s="283">
        <f t="shared" si="510"/>
        <v>100</v>
      </c>
    </row>
    <row r="1838" spans="1:6" s="30" customFormat="1" x14ac:dyDescent="0.2">
      <c r="A1838" s="48">
        <v>412900</v>
      </c>
      <c r="B1838" s="53" t="s">
        <v>75</v>
      </c>
      <c r="C1838" s="58">
        <v>1000</v>
      </c>
      <c r="D1838" s="58">
        <v>1000</v>
      </c>
      <c r="E1838" s="58">
        <v>0</v>
      </c>
      <c r="F1838" s="283">
        <f t="shared" si="510"/>
        <v>100</v>
      </c>
    </row>
    <row r="1839" spans="1:6" s="30" customFormat="1" x14ac:dyDescent="0.2">
      <c r="A1839" s="48">
        <v>412900</v>
      </c>
      <c r="B1839" s="49" t="s">
        <v>76</v>
      </c>
      <c r="C1839" s="58">
        <v>1000</v>
      </c>
      <c r="D1839" s="58">
        <v>1000</v>
      </c>
      <c r="E1839" s="58">
        <v>0</v>
      </c>
      <c r="F1839" s="283">
        <f t="shared" si="510"/>
        <v>100</v>
      </c>
    </row>
    <row r="1840" spans="1:6" s="30" customFormat="1" x14ac:dyDescent="0.2">
      <c r="A1840" s="48">
        <v>412900</v>
      </c>
      <c r="B1840" s="53" t="s">
        <v>77</v>
      </c>
      <c r="C1840" s="58">
        <v>1500</v>
      </c>
      <c r="D1840" s="58">
        <v>1500</v>
      </c>
      <c r="E1840" s="58">
        <v>0</v>
      </c>
      <c r="F1840" s="283">
        <f t="shared" si="510"/>
        <v>100</v>
      </c>
    </row>
    <row r="1841" spans="1:6" s="30" customFormat="1" x14ac:dyDescent="0.2">
      <c r="A1841" s="48">
        <v>412900</v>
      </c>
      <c r="B1841" s="53" t="s">
        <v>78</v>
      </c>
      <c r="C1841" s="58">
        <v>5000</v>
      </c>
      <c r="D1841" s="58">
        <v>5000</v>
      </c>
      <c r="E1841" s="58">
        <v>0</v>
      </c>
      <c r="F1841" s="283">
        <f t="shared" si="510"/>
        <v>100</v>
      </c>
    </row>
    <row r="1842" spans="1:6" s="30" customFormat="1" x14ac:dyDescent="0.2">
      <c r="A1842" s="48">
        <v>412900</v>
      </c>
      <c r="B1842" s="49" t="s">
        <v>80</v>
      </c>
      <c r="C1842" s="58">
        <v>1500</v>
      </c>
      <c r="D1842" s="58">
        <v>1000</v>
      </c>
      <c r="E1842" s="58">
        <v>0</v>
      </c>
      <c r="F1842" s="283">
        <f t="shared" si="510"/>
        <v>66.666666666666657</v>
      </c>
    </row>
    <row r="1843" spans="1:6" s="55" customFormat="1" x14ac:dyDescent="0.2">
      <c r="A1843" s="46">
        <v>510000</v>
      </c>
      <c r="B1843" s="51" t="s">
        <v>244</v>
      </c>
      <c r="C1843" s="45">
        <f>C1844+0+0</f>
        <v>182000</v>
      </c>
      <c r="D1843" s="45">
        <f>D1844+0+0</f>
        <v>182000</v>
      </c>
      <c r="E1843" s="45">
        <f>E1844+0+0</f>
        <v>0</v>
      </c>
      <c r="F1843" s="282">
        <f t="shared" si="510"/>
        <v>100</v>
      </c>
    </row>
    <row r="1844" spans="1:6" s="55" customFormat="1" x14ac:dyDescent="0.2">
      <c r="A1844" s="46">
        <v>511000</v>
      </c>
      <c r="B1844" s="51" t="s">
        <v>245</v>
      </c>
      <c r="C1844" s="45">
        <f>0+C1845+0</f>
        <v>182000</v>
      </c>
      <c r="D1844" s="45">
        <f>0+D1845+0</f>
        <v>182000</v>
      </c>
      <c r="E1844" s="45">
        <f>0+E1845+0</f>
        <v>0</v>
      </c>
      <c r="F1844" s="282">
        <f t="shared" si="510"/>
        <v>100</v>
      </c>
    </row>
    <row r="1845" spans="1:6" s="30" customFormat="1" x14ac:dyDescent="0.2">
      <c r="A1845" s="48">
        <v>511300</v>
      </c>
      <c r="B1845" s="49" t="s">
        <v>248</v>
      </c>
      <c r="C1845" s="58">
        <v>182000</v>
      </c>
      <c r="D1845" s="58">
        <v>182000</v>
      </c>
      <c r="E1845" s="58">
        <v>0</v>
      </c>
      <c r="F1845" s="283">
        <f t="shared" si="510"/>
        <v>100</v>
      </c>
    </row>
    <row r="1846" spans="1:6" s="55" customFormat="1" x14ac:dyDescent="0.2">
      <c r="A1846" s="46">
        <v>630000</v>
      </c>
      <c r="B1846" s="51" t="s">
        <v>275</v>
      </c>
      <c r="C1846" s="45">
        <f>0+C1847</f>
        <v>50000</v>
      </c>
      <c r="D1846" s="45">
        <f>0+D1847</f>
        <v>50000</v>
      </c>
      <c r="E1846" s="45">
        <f>0+E1847</f>
        <v>0</v>
      </c>
      <c r="F1846" s="282">
        <f t="shared" si="510"/>
        <v>100</v>
      </c>
    </row>
    <row r="1847" spans="1:6" s="55" customFormat="1" x14ac:dyDescent="0.2">
      <c r="A1847" s="46">
        <v>638000</v>
      </c>
      <c r="B1847" s="51" t="s">
        <v>282</v>
      </c>
      <c r="C1847" s="45">
        <f t="shared" ref="C1847:D1847" si="515">C1848</f>
        <v>50000</v>
      </c>
      <c r="D1847" s="45">
        <f t="shared" si="515"/>
        <v>50000</v>
      </c>
      <c r="E1847" s="45">
        <f t="shared" ref="E1847" si="516">E1848</f>
        <v>0</v>
      </c>
      <c r="F1847" s="282">
        <f t="shared" si="510"/>
        <v>100</v>
      </c>
    </row>
    <row r="1848" spans="1:6" s="30" customFormat="1" x14ac:dyDescent="0.2">
      <c r="A1848" s="48">
        <v>638100</v>
      </c>
      <c r="B1848" s="49" t="s">
        <v>283</v>
      </c>
      <c r="C1848" s="58">
        <v>50000</v>
      </c>
      <c r="D1848" s="58">
        <v>50000</v>
      </c>
      <c r="E1848" s="58">
        <v>0</v>
      </c>
      <c r="F1848" s="283">
        <f t="shared" si="510"/>
        <v>100</v>
      </c>
    </row>
    <row r="1849" spans="1:6" s="30" customFormat="1" x14ac:dyDescent="0.2">
      <c r="A1849" s="89"/>
      <c r="B1849" s="83" t="s">
        <v>292</v>
      </c>
      <c r="C1849" s="87">
        <f>C1825+C1843+C1846</f>
        <v>3062600</v>
      </c>
      <c r="D1849" s="87">
        <f>D1825+D1843+D1846</f>
        <v>3105700</v>
      </c>
      <c r="E1849" s="87">
        <f>E1825+E1843+E1846</f>
        <v>0</v>
      </c>
      <c r="F1849" s="34">
        <f t="shared" si="510"/>
        <v>101.40730098609025</v>
      </c>
    </row>
    <row r="1850" spans="1:6" s="30" customFormat="1" x14ac:dyDescent="0.2">
      <c r="A1850" s="66"/>
      <c r="B1850" s="44"/>
      <c r="C1850" s="67"/>
      <c r="D1850" s="67"/>
      <c r="E1850" s="67"/>
      <c r="F1850" s="279"/>
    </row>
    <row r="1851" spans="1:6" s="30" customFormat="1" x14ac:dyDescent="0.2">
      <c r="A1851" s="43"/>
      <c r="B1851" s="44"/>
      <c r="C1851" s="50"/>
      <c r="D1851" s="50"/>
      <c r="E1851" s="50"/>
      <c r="F1851" s="284"/>
    </row>
    <row r="1852" spans="1:6" s="30" customFormat="1" x14ac:dyDescent="0.2">
      <c r="A1852" s="48" t="s">
        <v>392</v>
      </c>
      <c r="B1852" s="51"/>
      <c r="C1852" s="50"/>
      <c r="D1852" s="50"/>
      <c r="E1852" s="50"/>
      <c r="F1852" s="284"/>
    </row>
    <row r="1853" spans="1:6" s="30" customFormat="1" x14ac:dyDescent="0.2">
      <c r="A1853" s="48" t="s">
        <v>372</v>
      </c>
      <c r="B1853" s="51"/>
      <c r="C1853" s="50"/>
      <c r="D1853" s="50"/>
      <c r="E1853" s="50"/>
      <c r="F1853" s="284"/>
    </row>
    <row r="1854" spans="1:6" s="30" customFormat="1" x14ac:dyDescent="0.2">
      <c r="A1854" s="48" t="s">
        <v>393</v>
      </c>
      <c r="B1854" s="51"/>
      <c r="C1854" s="50"/>
      <c r="D1854" s="50"/>
      <c r="E1854" s="50"/>
      <c r="F1854" s="284"/>
    </row>
    <row r="1855" spans="1:6" s="30" customFormat="1" x14ac:dyDescent="0.2">
      <c r="A1855" s="48" t="s">
        <v>291</v>
      </c>
      <c r="B1855" s="51"/>
      <c r="C1855" s="50"/>
      <c r="D1855" s="50"/>
      <c r="E1855" s="50"/>
      <c r="F1855" s="284"/>
    </row>
    <row r="1856" spans="1:6" s="30" customFormat="1" x14ac:dyDescent="0.2">
      <c r="A1856" s="48"/>
      <c r="B1856" s="79"/>
      <c r="C1856" s="67"/>
      <c r="D1856" s="67"/>
      <c r="E1856" s="67"/>
      <c r="F1856" s="279"/>
    </row>
    <row r="1857" spans="1:6" s="30" customFormat="1" x14ac:dyDescent="0.2">
      <c r="A1857" s="46">
        <v>410000</v>
      </c>
      <c r="B1857" s="47" t="s">
        <v>44</v>
      </c>
      <c r="C1857" s="45">
        <f t="shared" ref="C1857:D1857" si="517">C1858+C1863</f>
        <v>2535100</v>
      </c>
      <c r="D1857" s="45">
        <f t="shared" si="517"/>
        <v>2589900</v>
      </c>
      <c r="E1857" s="45">
        <f t="shared" ref="E1857" si="518">E1858+E1863</f>
        <v>0</v>
      </c>
      <c r="F1857" s="282">
        <f t="shared" ref="F1857:F1884" si="519">D1857/C1857*100</f>
        <v>102.16165042799102</v>
      </c>
    </row>
    <row r="1858" spans="1:6" s="30" customFormat="1" x14ac:dyDescent="0.2">
      <c r="A1858" s="46">
        <v>411000</v>
      </c>
      <c r="B1858" s="47" t="s">
        <v>45</v>
      </c>
      <c r="C1858" s="45">
        <f t="shared" ref="C1858:D1858" si="520">SUM(C1859:C1862)</f>
        <v>2221900</v>
      </c>
      <c r="D1858" s="45">
        <f t="shared" si="520"/>
        <v>2275700</v>
      </c>
      <c r="E1858" s="45">
        <f t="shared" ref="E1858" si="521">SUM(E1859:E1862)</f>
        <v>0</v>
      </c>
      <c r="F1858" s="282">
        <f t="shared" si="519"/>
        <v>102.4213510959089</v>
      </c>
    </row>
    <row r="1859" spans="1:6" s="30" customFormat="1" x14ac:dyDescent="0.2">
      <c r="A1859" s="48">
        <v>411100</v>
      </c>
      <c r="B1859" s="49" t="s">
        <v>46</v>
      </c>
      <c r="C1859" s="58">
        <v>2123000</v>
      </c>
      <c r="D1859" s="58">
        <v>2117000</v>
      </c>
      <c r="E1859" s="58">
        <v>0</v>
      </c>
      <c r="F1859" s="283">
        <f t="shared" si="519"/>
        <v>99.717381064531324</v>
      </c>
    </row>
    <row r="1860" spans="1:6" s="30" customFormat="1" x14ac:dyDescent="0.2">
      <c r="A1860" s="48">
        <v>411200</v>
      </c>
      <c r="B1860" s="49" t="s">
        <v>47</v>
      </c>
      <c r="C1860" s="58">
        <v>80000</v>
      </c>
      <c r="D1860" s="58">
        <v>114000</v>
      </c>
      <c r="E1860" s="58">
        <v>0</v>
      </c>
      <c r="F1860" s="283">
        <f t="shared" si="519"/>
        <v>142.5</v>
      </c>
    </row>
    <row r="1861" spans="1:6" s="30" customFormat="1" ht="40.5" x14ac:dyDescent="0.2">
      <c r="A1861" s="48">
        <v>411300</v>
      </c>
      <c r="B1861" s="49" t="s">
        <v>48</v>
      </c>
      <c r="C1861" s="58">
        <v>6900</v>
      </c>
      <c r="D1861" s="58">
        <v>29800</v>
      </c>
      <c r="E1861" s="58">
        <v>0</v>
      </c>
      <c r="F1861" s="283"/>
    </row>
    <row r="1862" spans="1:6" s="30" customFormat="1" x14ac:dyDescent="0.2">
      <c r="A1862" s="48">
        <v>411400</v>
      </c>
      <c r="B1862" s="49" t="s">
        <v>49</v>
      </c>
      <c r="C1862" s="58">
        <v>12000</v>
      </c>
      <c r="D1862" s="58">
        <v>14900</v>
      </c>
      <c r="E1862" s="58">
        <v>0</v>
      </c>
      <c r="F1862" s="283">
        <f t="shared" si="519"/>
        <v>124.16666666666667</v>
      </c>
    </row>
    <row r="1863" spans="1:6" s="30" customFormat="1" x14ac:dyDescent="0.2">
      <c r="A1863" s="46">
        <v>412000</v>
      </c>
      <c r="B1863" s="51" t="s">
        <v>50</v>
      </c>
      <c r="C1863" s="45">
        <f>SUM(C1864:C1873)</f>
        <v>313199.99999999994</v>
      </c>
      <c r="D1863" s="45">
        <f>SUM(D1864:D1873)</f>
        <v>314199.99999999994</v>
      </c>
      <c r="E1863" s="45">
        <f>SUM(E1864:E1873)</f>
        <v>0</v>
      </c>
      <c r="F1863" s="282">
        <f t="shared" si="519"/>
        <v>100.31928480204341</v>
      </c>
    </row>
    <row r="1864" spans="1:6" s="30" customFormat="1" x14ac:dyDescent="0.2">
      <c r="A1864" s="48">
        <v>412200</v>
      </c>
      <c r="B1864" s="49" t="s">
        <v>52</v>
      </c>
      <c r="C1864" s="58">
        <v>122000</v>
      </c>
      <c r="D1864" s="58">
        <v>124200</v>
      </c>
      <c r="E1864" s="58">
        <v>0</v>
      </c>
      <c r="F1864" s="283">
        <f t="shared" si="519"/>
        <v>101.80327868852459</v>
      </c>
    </row>
    <row r="1865" spans="1:6" s="30" customFormat="1" x14ac:dyDescent="0.2">
      <c r="A1865" s="48">
        <v>412300</v>
      </c>
      <c r="B1865" s="49" t="s">
        <v>53</v>
      </c>
      <c r="C1865" s="58">
        <v>16000</v>
      </c>
      <c r="D1865" s="58">
        <v>16000</v>
      </c>
      <c r="E1865" s="58">
        <v>0</v>
      </c>
      <c r="F1865" s="283">
        <f t="shared" si="519"/>
        <v>100</v>
      </c>
    </row>
    <row r="1866" spans="1:6" s="30" customFormat="1" x14ac:dyDescent="0.2">
      <c r="A1866" s="48">
        <v>412500</v>
      </c>
      <c r="B1866" s="49" t="s">
        <v>57</v>
      </c>
      <c r="C1866" s="58">
        <v>6000.0000000000036</v>
      </c>
      <c r="D1866" s="58">
        <v>6000.0000000000036</v>
      </c>
      <c r="E1866" s="58">
        <v>0</v>
      </c>
      <c r="F1866" s="283">
        <f t="shared" si="519"/>
        <v>100</v>
      </c>
    </row>
    <row r="1867" spans="1:6" s="30" customFormat="1" x14ac:dyDescent="0.2">
      <c r="A1867" s="48">
        <v>412600</v>
      </c>
      <c r="B1867" s="49" t="s">
        <v>58</v>
      </c>
      <c r="C1867" s="58">
        <v>22000</v>
      </c>
      <c r="D1867" s="58">
        <v>22000</v>
      </c>
      <c r="E1867" s="58">
        <v>0</v>
      </c>
      <c r="F1867" s="283">
        <f t="shared" si="519"/>
        <v>100</v>
      </c>
    </row>
    <row r="1868" spans="1:6" s="30" customFormat="1" x14ac:dyDescent="0.2">
      <c r="A1868" s="48">
        <v>412700</v>
      </c>
      <c r="B1868" s="49" t="s">
        <v>60</v>
      </c>
      <c r="C1868" s="58">
        <v>138999.99999999994</v>
      </c>
      <c r="D1868" s="58">
        <v>138999.99999999994</v>
      </c>
      <c r="E1868" s="58">
        <v>0</v>
      </c>
      <c r="F1868" s="283">
        <f t="shared" si="519"/>
        <v>100</v>
      </c>
    </row>
    <row r="1869" spans="1:6" s="30" customFormat="1" x14ac:dyDescent="0.2">
      <c r="A1869" s="48">
        <v>412900</v>
      </c>
      <c r="B1869" s="53" t="s">
        <v>74</v>
      </c>
      <c r="C1869" s="58">
        <v>400</v>
      </c>
      <c r="D1869" s="58">
        <v>400</v>
      </c>
      <c r="E1869" s="58">
        <v>0</v>
      </c>
      <c r="F1869" s="283">
        <f t="shared" si="519"/>
        <v>100</v>
      </c>
    </row>
    <row r="1870" spans="1:6" s="30" customFormat="1" x14ac:dyDescent="0.2">
      <c r="A1870" s="48">
        <v>412900</v>
      </c>
      <c r="B1870" s="53" t="s">
        <v>75</v>
      </c>
      <c r="C1870" s="58">
        <v>800</v>
      </c>
      <c r="D1870" s="58">
        <v>100</v>
      </c>
      <c r="E1870" s="58">
        <v>0</v>
      </c>
      <c r="F1870" s="283">
        <f t="shared" si="519"/>
        <v>12.5</v>
      </c>
    </row>
    <row r="1871" spans="1:6" s="30" customFormat="1" x14ac:dyDescent="0.2">
      <c r="A1871" s="48">
        <v>412900</v>
      </c>
      <c r="B1871" s="49" t="s">
        <v>76</v>
      </c>
      <c r="C1871" s="58">
        <v>1000</v>
      </c>
      <c r="D1871" s="58">
        <v>1000</v>
      </c>
      <c r="E1871" s="58">
        <v>0</v>
      </c>
      <c r="F1871" s="283">
        <f t="shared" si="519"/>
        <v>100</v>
      </c>
    </row>
    <row r="1872" spans="1:6" s="30" customFormat="1" x14ac:dyDescent="0.2">
      <c r="A1872" s="48">
        <v>412900</v>
      </c>
      <c r="B1872" s="53" t="s">
        <v>77</v>
      </c>
      <c r="C1872" s="58">
        <v>1500</v>
      </c>
      <c r="D1872" s="58">
        <v>500.00000000000023</v>
      </c>
      <c r="E1872" s="58">
        <v>0</v>
      </c>
      <c r="F1872" s="283">
        <f t="shared" si="519"/>
        <v>33.33333333333335</v>
      </c>
    </row>
    <row r="1873" spans="1:6" s="30" customFormat="1" x14ac:dyDescent="0.2">
      <c r="A1873" s="48">
        <v>412900</v>
      </c>
      <c r="B1873" s="53" t="s">
        <v>78</v>
      </c>
      <c r="C1873" s="58">
        <v>4500</v>
      </c>
      <c r="D1873" s="58">
        <v>5000</v>
      </c>
      <c r="E1873" s="58">
        <v>0</v>
      </c>
      <c r="F1873" s="283">
        <f t="shared" si="519"/>
        <v>111.11111111111111</v>
      </c>
    </row>
    <row r="1874" spans="1:6" s="30" customFormat="1" x14ac:dyDescent="0.2">
      <c r="A1874" s="46">
        <v>510000</v>
      </c>
      <c r="B1874" s="51" t="s">
        <v>244</v>
      </c>
      <c r="C1874" s="45">
        <f t="shared" ref="C1874:D1874" si="522">C1875+C1877</f>
        <v>11500</v>
      </c>
      <c r="D1874" s="45">
        <f t="shared" si="522"/>
        <v>41500</v>
      </c>
      <c r="E1874" s="45">
        <f t="shared" ref="E1874" si="523">E1875+E1877</f>
        <v>0</v>
      </c>
      <c r="F1874" s="282"/>
    </row>
    <row r="1875" spans="1:6" s="30" customFormat="1" x14ac:dyDescent="0.2">
      <c r="A1875" s="46">
        <v>511000</v>
      </c>
      <c r="B1875" s="51" t="s">
        <v>245</v>
      </c>
      <c r="C1875" s="45">
        <f t="shared" ref="C1875:D1875" si="524">SUM(C1876:C1876)</f>
        <v>10000</v>
      </c>
      <c r="D1875" s="45">
        <f t="shared" si="524"/>
        <v>40000</v>
      </c>
      <c r="E1875" s="45">
        <f t="shared" ref="E1875" si="525">SUM(E1876:E1876)</f>
        <v>0</v>
      </c>
      <c r="F1875" s="282"/>
    </row>
    <row r="1876" spans="1:6" s="30" customFormat="1" x14ac:dyDescent="0.2">
      <c r="A1876" s="48">
        <v>511300</v>
      </c>
      <c r="B1876" s="49" t="s">
        <v>248</v>
      </c>
      <c r="C1876" s="58">
        <v>10000</v>
      </c>
      <c r="D1876" s="58">
        <v>40000</v>
      </c>
      <c r="E1876" s="58">
        <v>0</v>
      </c>
      <c r="F1876" s="283"/>
    </row>
    <row r="1877" spans="1:6" s="30" customFormat="1" x14ac:dyDescent="0.2">
      <c r="A1877" s="46">
        <v>516000</v>
      </c>
      <c r="B1877" s="51" t="s">
        <v>256</v>
      </c>
      <c r="C1877" s="45">
        <f t="shared" ref="C1877:D1877" si="526">C1878</f>
        <v>1500</v>
      </c>
      <c r="D1877" s="45">
        <f t="shared" si="526"/>
        <v>1500</v>
      </c>
      <c r="E1877" s="45">
        <f t="shared" ref="E1877" si="527">E1878</f>
        <v>0</v>
      </c>
      <c r="F1877" s="282">
        <f t="shared" si="519"/>
        <v>100</v>
      </c>
    </row>
    <row r="1878" spans="1:6" s="30" customFormat="1" x14ac:dyDescent="0.2">
      <c r="A1878" s="48">
        <v>516100</v>
      </c>
      <c r="B1878" s="49" t="s">
        <v>256</v>
      </c>
      <c r="C1878" s="58">
        <v>1500</v>
      </c>
      <c r="D1878" s="58">
        <v>1500</v>
      </c>
      <c r="E1878" s="58">
        <v>0</v>
      </c>
      <c r="F1878" s="283">
        <f t="shared" si="519"/>
        <v>100</v>
      </c>
    </row>
    <row r="1879" spans="1:6" s="55" customFormat="1" x14ac:dyDescent="0.2">
      <c r="A1879" s="46">
        <v>630000</v>
      </c>
      <c r="B1879" s="51" t="s">
        <v>275</v>
      </c>
      <c r="C1879" s="45">
        <f t="shared" ref="C1879:D1879" si="528">C1880+C1882</f>
        <v>20000</v>
      </c>
      <c r="D1879" s="45">
        <f t="shared" si="528"/>
        <v>82100</v>
      </c>
      <c r="E1879" s="45">
        <f t="shared" ref="E1879" si="529">E1880+E1882</f>
        <v>0</v>
      </c>
      <c r="F1879" s="282"/>
    </row>
    <row r="1880" spans="1:6" s="55" customFormat="1" x14ac:dyDescent="0.2">
      <c r="A1880" s="46">
        <v>631000</v>
      </c>
      <c r="B1880" s="51" t="s">
        <v>276</v>
      </c>
      <c r="C1880" s="45">
        <f t="shared" ref="C1880:D1880" si="530">C1881</f>
        <v>20000</v>
      </c>
      <c r="D1880" s="45">
        <f t="shared" si="530"/>
        <v>78000</v>
      </c>
      <c r="E1880" s="45">
        <f t="shared" ref="E1880" si="531">E1881</f>
        <v>0</v>
      </c>
      <c r="F1880" s="282"/>
    </row>
    <row r="1881" spans="1:6" s="30" customFormat="1" x14ac:dyDescent="0.2">
      <c r="A1881" s="56">
        <v>631900</v>
      </c>
      <c r="B1881" s="49" t="s">
        <v>279</v>
      </c>
      <c r="C1881" s="58">
        <v>20000</v>
      </c>
      <c r="D1881" s="58">
        <v>78000</v>
      </c>
      <c r="E1881" s="58">
        <v>0</v>
      </c>
      <c r="F1881" s="283"/>
    </row>
    <row r="1882" spans="1:6" s="55" customFormat="1" x14ac:dyDescent="0.2">
      <c r="A1882" s="46">
        <v>638000</v>
      </c>
      <c r="B1882" s="51" t="s">
        <v>282</v>
      </c>
      <c r="C1882" s="45">
        <f t="shared" ref="C1882:D1882" si="532">C1883</f>
        <v>0</v>
      </c>
      <c r="D1882" s="45">
        <f t="shared" si="532"/>
        <v>4100</v>
      </c>
      <c r="E1882" s="45">
        <f t="shared" ref="E1882" si="533">E1883</f>
        <v>0</v>
      </c>
      <c r="F1882" s="282">
        <v>0</v>
      </c>
    </row>
    <row r="1883" spans="1:6" s="30" customFormat="1" x14ac:dyDescent="0.2">
      <c r="A1883" s="48">
        <v>638100</v>
      </c>
      <c r="B1883" s="49" t="s">
        <v>283</v>
      </c>
      <c r="C1883" s="58">
        <v>0</v>
      </c>
      <c r="D1883" s="58">
        <v>4100</v>
      </c>
      <c r="E1883" s="58">
        <v>0</v>
      </c>
      <c r="F1883" s="283">
        <v>0</v>
      </c>
    </row>
    <row r="1884" spans="1:6" s="30" customFormat="1" x14ac:dyDescent="0.2">
      <c r="A1884" s="89"/>
      <c r="B1884" s="83" t="s">
        <v>292</v>
      </c>
      <c r="C1884" s="87">
        <f>C1857+C1874+C1879</f>
        <v>2566600</v>
      </c>
      <c r="D1884" s="87">
        <f>D1857+D1874+D1879</f>
        <v>2713500</v>
      </c>
      <c r="E1884" s="87">
        <f>E1857+E1874+E1879</f>
        <v>0</v>
      </c>
      <c r="F1884" s="34">
        <f t="shared" si="519"/>
        <v>105.72352528637109</v>
      </c>
    </row>
    <row r="1885" spans="1:6" s="30" customFormat="1" x14ac:dyDescent="0.2">
      <c r="A1885" s="66"/>
      <c r="B1885" s="44"/>
      <c r="C1885" s="67"/>
      <c r="D1885" s="67"/>
      <c r="E1885" s="67"/>
      <c r="F1885" s="279"/>
    </row>
    <row r="1886" spans="1:6" s="30" customFormat="1" x14ac:dyDescent="0.2">
      <c r="A1886" s="43"/>
      <c r="B1886" s="44"/>
      <c r="C1886" s="50"/>
      <c r="D1886" s="50"/>
      <c r="E1886" s="50"/>
      <c r="F1886" s="284"/>
    </row>
    <row r="1887" spans="1:6" s="30" customFormat="1" x14ac:dyDescent="0.2">
      <c r="A1887" s="48" t="s">
        <v>394</v>
      </c>
      <c r="B1887" s="51"/>
      <c r="C1887" s="50"/>
      <c r="D1887" s="50"/>
      <c r="E1887" s="50"/>
      <c r="F1887" s="284"/>
    </row>
    <row r="1888" spans="1:6" s="30" customFormat="1" x14ac:dyDescent="0.2">
      <c r="A1888" s="48" t="s">
        <v>372</v>
      </c>
      <c r="B1888" s="51"/>
      <c r="C1888" s="50"/>
      <c r="D1888" s="50"/>
      <c r="E1888" s="50"/>
      <c r="F1888" s="284"/>
    </row>
    <row r="1889" spans="1:6" s="30" customFormat="1" x14ac:dyDescent="0.2">
      <c r="A1889" s="48" t="s">
        <v>395</v>
      </c>
      <c r="B1889" s="51"/>
      <c r="C1889" s="50"/>
      <c r="D1889" s="50"/>
      <c r="E1889" s="50"/>
      <c r="F1889" s="284"/>
    </row>
    <row r="1890" spans="1:6" s="30" customFormat="1" x14ac:dyDescent="0.2">
      <c r="A1890" s="48" t="s">
        <v>291</v>
      </c>
      <c r="B1890" s="51"/>
      <c r="C1890" s="50"/>
      <c r="D1890" s="50"/>
      <c r="E1890" s="50"/>
      <c r="F1890" s="284"/>
    </row>
    <row r="1891" spans="1:6" s="30" customFormat="1" x14ac:dyDescent="0.2">
      <c r="A1891" s="48"/>
      <c r="B1891" s="79"/>
      <c r="C1891" s="67"/>
      <c r="D1891" s="67"/>
      <c r="E1891" s="67"/>
      <c r="F1891" s="279"/>
    </row>
    <row r="1892" spans="1:6" s="30" customFormat="1" x14ac:dyDescent="0.2">
      <c r="A1892" s="46">
        <v>410000</v>
      </c>
      <c r="B1892" s="47" t="s">
        <v>44</v>
      </c>
      <c r="C1892" s="45">
        <f t="shared" ref="C1892:D1892" si="534">C1893+C1898</f>
        <v>1538199.9966666666</v>
      </c>
      <c r="D1892" s="45">
        <f t="shared" si="534"/>
        <v>1505000</v>
      </c>
      <c r="E1892" s="45">
        <f t="shared" ref="E1892" si="535">E1893+E1898</f>
        <v>0</v>
      </c>
      <c r="F1892" s="282">
        <f t="shared" ref="F1892:F1911" si="536">D1892/C1892*100</f>
        <v>97.841633289649451</v>
      </c>
    </row>
    <row r="1893" spans="1:6" s="30" customFormat="1" x14ac:dyDescent="0.2">
      <c r="A1893" s="46">
        <v>411000</v>
      </c>
      <c r="B1893" s="47" t="s">
        <v>45</v>
      </c>
      <c r="C1893" s="45">
        <f t="shared" ref="C1893:D1893" si="537">SUM(C1894:C1897)</f>
        <v>1382199.9966666666</v>
      </c>
      <c r="D1893" s="45">
        <f t="shared" si="537"/>
        <v>1349000</v>
      </c>
      <c r="E1893" s="45">
        <f t="shared" ref="E1893" si="538">SUM(E1894:E1897)</f>
        <v>0</v>
      </c>
      <c r="F1893" s="282">
        <f t="shared" si="536"/>
        <v>97.598032358071762</v>
      </c>
    </row>
    <row r="1894" spans="1:6" s="30" customFormat="1" x14ac:dyDescent="0.2">
      <c r="A1894" s="48">
        <v>411100</v>
      </c>
      <c r="B1894" s="49" t="s">
        <v>46</v>
      </c>
      <c r="C1894" s="58">
        <v>1298000</v>
      </c>
      <c r="D1894" s="58">
        <v>1260000</v>
      </c>
      <c r="E1894" s="58">
        <v>0</v>
      </c>
      <c r="F1894" s="283">
        <f t="shared" si="536"/>
        <v>97.072419106317412</v>
      </c>
    </row>
    <row r="1895" spans="1:6" s="30" customFormat="1" x14ac:dyDescent="0.2">
      <c r="A1895" s="48">
        <v>411200</v>
      </c>
      <c r="B1895" s="49" t="s">
        <v>47</v>
      </c>
      <c r="C1895" s="58">
        <v>44200</v>
      </c>
      <c r="D1895" s="58">
        <v>50000</v>
      </c>
      <c r="E1895" s="58">
        <v>0</v>
      </c>
      <c r="F1895" s="283">
        <f t="shared" si="536"/>
        <v>113.12217194570135</v>
      </c>
    </row>
    <row r="1896" spans="1:6" s="30" customFormat="1" ht="40.5" x14ac:dyDescent="0.2">
      <c r="A1896" s="48">
        <v>411300</v>
      </c>
      <c r="B1896" s="49" t="s">
        <v>48</v>
      </c>
      <c r="C1896" s="58">
        <v>20000</v>
      </c>
      <c r="D1896" s="58">
        <v>20000</v>
      </c>
      <c r="E1896" s="58">
        <v>0</v>
      </c>
      <c r="F1896" s="283">
        <f t="shared" si="536"/>
        <v>100</v>
      </c>
    </row>
    <row r="1897" spans="1:6" s="30" customFormat="1" x14ac:dyDescent="0.2">
      <c r="A1897" s="48">
        <v>411400</v>
      </c>
      <c r="B1897" s="49" t="s">
        <v>49</v>
      </c>
      <c r="C1897" s="58">
        <v>19999.996666666666</v>
      </c>
      <c r="D1897" s="58">
        <v>19000</v>
      </c>
      <c r="E1897" s="58">
        <v>0</v>
      </c>
      <c r="F1897" s="283">
        <f t="shared" si="536"/>
        <v>95.000015833335965</v>
      </c>
    </row>
    <row r="1898" spans="1:6" s="30" customFormat="1" x14ac:dyDescent="0.2">
      <c r="A1898" s="46">
        <v>412000</v>
      </c>
      <c r="B1898" s="51" t="s">
        <v>50</v>
      </c>
      <c r="C1898" s="45">
        <f>SUM(C1899:C1907)</f>
        <v>156000</v>
      </c>
      <c r="D1898" s="45">
        <f>SUM(D1899:D1907)</f>
        <v>156000</v>
      </c>
      <c r="E1898" s="45">
        <f>SUM(E1899:E1907)</f>
        <v>0</v>
      </c>
      <c r="F1898" s="282">
        <f t="shared" si="536"/>
        <v>100</v>
      </c>
    </row>
    <row r="1899" spans="1:6" s="30" customFormat="1" x14ac:dyDescent="0.2">
      <c r="A1899" s="48">
        <v>412200</v>
      </c>
      <c r="B1899" s="49" t="s">
        <v>52</v>
      </c>
      <c r="C1899" s="58">
        <v>54000</v>
      </c>
      <c r="D1899" s="58">
        <v>54000</v>
      </c>
      <c r="E1899" s="58">
        <v>0</v>
      </c>
      <c r="F1899" s="283">
        <f t="shared" si="536"/>
        <v>100</v>
      </c>
    </row>
    <row r="1900" spans="1:6" s="30" customFormat="1" x14ac:dyDescent="0.2">
      <c r="A1900" s="48">
        <v>412300</v>
      </c>
      <c r="B1900" s="49" t="s">
        <v>53</v>
      </c>
      <c r="C1900" s="58">
        <v>12000</v>
      </c>
      <c r="D1900" s="58">
        <v>12000</v>
      </c>
      <c r="E1900" s="58">
        <v>0</v>
      </c>
      <c r="F1900" s="283">
        <f t="shared" si="536"/>
        <v>100</v>
      </c>
    </row>
    <row r="1901" spans="1:6" s="30" customFormat="1" x14ac:dyDescent="0.2">
      <c r="A1901" s="48">
        <v>412500</v>
      </c>
      <c r="B1901" s="49" t="s">
        <v>57</v>
      </c>
      <c r="C1901" s="58">
        <v>5000</v>
      </c>
      <c r="D1901" s="58">
        <v>5000</v>
      </c>
      <c r="E1901" s="58">
        <v>0</v>
      </c>
      <c r="F1901" s="283">
        <f t="shared" si="536"/>
        <v>100</v>
      </c>
    </row>
    <row r="1902" spans="1:6" s="30" customFormat="1" x14ac:dyDescent="0.2">
      <c r="A1902" s="48">
        <v>412600</v>
      </c>
      <c r="B1902" s="49" t="s">
        <v>58</v>
      </c>
      <c r="C1902" s="58">
        <v>10000</v>
      </c>
      <c r="D1902" s="58">
        <v>10000</v>
      </c>
      <c r="E1902" s="58">
        <v>0</v>
      </c>
      <c r="F1902" s="283">
        <f t="shared" si="536"/>
        <v>100</v>
      </c>
    </row>
    <row r="1903" spans="1:6" s="30" customFormat="1" x14ac:dyDescent="0.2">
      <c r="A1903" s="48">
        <v>412700</v>
      </c>
      <c r="B1903" s="49" t="s">
        <v>60</v>
      </c>
      <c r="C1903" s="58">
        <v>70000</v>
      </c>
      <c r="D1903" s="58">
        <v>70000</v>
      </c>
      <c r="E1903" s="58">
        <v>0</v>
      </c>
      <c r="F1903" s="283">
        <f t="shared" si="536"/>
        <v>100</v>
      </c>
    </row>
    <row r="1904" spans="1:6" s="30" customFormat="1" x14ac:dyDescent="0.2">
      <c r="A1904" s="48">
        <v>412900</v>
      </c>
      <c r="B1904" s="49" t="s">
        <v>74</v>
      </c>
      <c r="C1904" s="58">
        <v>2000</v>
      </c>
      <c r="D1904" s="58">
        <v>2000</v>
      </c>
      <c r="E1904" s="58">
        <v>0</v>
      </c>
      <c r="F1904" s="283">
        <f t="shared" si="536"/>
        <v>100</v>
      </c>
    </row>
    <row r="1905" spans="1:6" s="30" customFormat="1" x14ac:dyDescent="0.2">
      <c r="A1905" s="48">
        <v>412900</v>
      </c>
      <c r="B1905" s="49" t="s">
        <v>76</v>
      </c>
      <c r="C1905" s="58">
        <v>1000</v>
      </c>
      <c r="D1905" s="58">
        <v>1000</v>
      </c>
      <c r="E1905" s="58">
        <v>0</v>
      </c>
      <c r="F1905" s="283">
        <f t="shared" si="536"/>
        <v>100</v>
      </c>
    </row>
    <row r="1906" spans="1:6" s="30" customFormat="1" x14ac:dyDescent="0.2">
      <c r="A1906" s="48">
        <v>412900</v>
      </c>
      <c r="B1906" s="53" t="s">
        <v>77</v>
      </c>
      <c r="C1906" s="58">
        <v>1000</v>
      </c>
      <c r="D1906" s="58">
        <v>1000</v>
      </c>
      <c r="E1906" s="58">
        <v>0</v>
      </c>
      <c r="F1906" s="283">
        <f t="shared" si="536"/>
        <v>100</v>
      </c>
    </row>
    <row r="1907" spans="1:6" s="30" customFormat="1" x14ac:dyDescent="0.2">
      <c r="A1907" s="48">
        <v>412900</v>
      </c>
      <c r="B1907" s="49" t="s">
        <v>80</v>
      </c>
      <c r="C1907" s="58">
        <v>1000</v>
      </c>
      <c r="D1907" s="58">
        <v>1000</v>
      </c>
      <c r="E1907" s="58">
        <v>0</v>
      </c>
      <c r="F1907" s="283">
        <f t="shared" si="536"/>
        <v>100</v>
      </c>
    </row>
    <row r="1908" spans="1:6" s="55" customFormat="1" x14ac:dyDescent="0.2">
      <c r="A1908" s="46">
        <v>510000</v>
      </c>
      <c r="B1908" s="51" t="s">
        <v>244</v>
      </c>
      <c r="C1908" s="45">
        <f t="shared" ref="C1908:D1908" si="539">C1909</f>
        <v>25000</v>
      </c>
      <c r="D1908" s="45">
        <f t="shared" si="539"/>
        <v>25000</v>
      </c>
      <c r="E1908" s="45">
        <f t="shared" ref="E1908" si="540">E1909</f>
        <v>0</v>
      </c>
      <c r="F1908" s="282">
        <f t="shared" si="536"/>
        <v>100</v>
      </c>
    </row>
    <row r="1909" spans="1:6" s="55" customFormat="1" x14ac:dyDescent="0.2">
      <c r="A1909" s="46">
        <v>511000</v>
      </c>
      <c r="B1909" s="51" t="s">
        <v>245</v>
      </c>
      <c r="C1909" s="45">
        <f>C1910+0+0</f>
        <v>25000</v>
      </c>
      <c r="D1909" s="45">
        <f>D1910+0+0</f>
        <v>25000</v>
      </c>
      <c r="E1909" s="45">
        <f>E1910+0+0</f>
        <v>0</v>
      </c>
      <c r="F1909" s="282">
        <f t="shared" si="536"/>
        <v>100</v>
      </c>
    </row>
    <row r="1910" spans="1:6" s="30" customFormat="1" x14ac:dyDescent="0.2">
      <c r="A1910" s="48">
        <v>511300</v>
      </c>
      <c r="B1910" s="49" t="s">
        <v>248</v>
      </c>
      <c r="C1910" s="58">
        <v>25000</v>
      </c>
      <c r="D1910" s="58">
        <v>25000</v>
      </c>
      <c r="E1910" s="58">
        <v>0</v>
      </c>
      <c r="F1910" s="283">
        <f t="shared" si="536"/>
        <v>100</v>
      </c>
    </row>
    <row r="1911" spans="1:6" s="30" customFormat="1" x14ac:dyDescent="0.2">
      <c r="A1911" s="89"/>
      <c r="B1911" s="83" t="s">
        <v>292</v>
      </c>
      <c r="C1911" s="87">
        <f>C1892+C1908+0</f>
        <v>1563199.9966666666</v>
      </c>
      <c r="D1911" s="87">
        <f>D1892+D1908+0</f>
        <v>1530000</v>
      </c>
      <c r="E1911" s="87">
        <f>E1892+E1908+0</f>
        <v>0</v>
      </c>
      <c r="F1911" s="34">
        <f t="shared" si="536"/>
        <v>97.876151692844076</v>
      </c>
    </row>
    <row r="1912" spans="1:6" s="30" customFormat="1" x14ac:dyDescent="0.2">
      <c r="A1912" s="66"/>
      <c r="B1912" s="44"/>
      <c r="C1912" s="67"/>
      <c r="D1912" s="67"/>
      <c r="E1912" s="67"/>
      <c r="F1912" s="279"/>
    </row>
    <row r="1913" spans="1:6" s="30" customFormat="1" x14ac:dyDescent="0.2">
      <c r="A1913" s="43"/>
      <c r="B1913" s="44"/>
      <c r="C1913" s="50"/>
      <c r="D1913" s="50"/>
      <c r="E1913" s="50"/>
      <c r="F1913" s="284"/>
    </row>
    <row r="1914" spans="1:6" s="30" customFormat="1" x14ac:dyDescent="0.2">
      <c r="A1914" s="48" t="s">
        <v>396</v>
      </c>
      <c r="B1914" s="51"/>
      <c r="C1914" s="50"/>
      <c r="D1914" s="50"/>
      <c r="E1914" s="50"/>
      <c r="F1914" s="284"/>
    </row>
    <row r="1915" spans="1:6" s="30" customFormat="1" x14ac:dyDescent="0.2">
      <c r="A1915" s="48" t="s">
        <v>372</v>
      </c>
      <c r="B1915" s="51"/>
      <c r="C1915" s="50"/>
      <c r="D1915" s="50"/>
      <c r="E1915" s="50"/>
      <c r="F1915" s="284"/>
    </row>
    <row r="1916" spans="1:6" s="30" customFormat="1" x14ac:dyDescent="0.2">
      <c r="A1916" s="48" t="s">
        <v>397</v>
      </c>
      <c r="B1916" s="51"/>
      <c r="C1916" s="50"/>
      <c r="D1916" s="50"/>
      <c r="E1916" s="50"/>
      <c r="F1916" s="284"/>
    </row>
    <row r="1917" spans="1:6" s="30" customFormat="1" x14ac:dyDescent="0.2">
      <c r="A1917" s="48" t="s">
        <v>291</v>
      </c>
      <c r="B1917" s="51"/>
      <c r="C1917" s="50"/>
      <c r="D1917" s="50"/>
      <c r="E1917" s="50"/>
      <c r="F1917" s="284"/>
    </row>
    <row r="1918" spans="1:6" s="30" customFormat="1" x14ac:dyDescent="0.2">
      <c r="A1918" s="48"/>
      <c r="B1918" s="79"/>
      <c r="C1918" s="67"/>
      <c r="D1918" s="67"/>
      <c r="E1918" s="67"/>
      <c r="F1918" s="279"/>
    </row>
    <row r="1919" spans="1:6" s="30" customFormat="1" x14ac:dyDescent="0.2">
      <c r="A1919" s="46">
        <v>410000</v>
      </c>
      <c r="B1919" s="47" t="s">
        <v>44</v>
      </c>
      <c r="C1919" s="45">
        <f>C1920+C1925+C1936</f>
        <v>6911900</v>
      </c>
      <c r="D1919" s="45">
        <f>D1920+D1925+D1936</f>
        <v>6817900</v>
      </c>
      <c r="E1919" s="45">
        <f>E1920+E1925+E1936</f>
        <v>0</v>
      </c>
      <c r="F1919" s="282">
        <f t="shared" ref="F1919:F1948" si="541">D1919/C1919*100</f>
        <v>98.640026620755506</v>
      </c>
    </row>
    <row r="1920" spans="1:6" s="30" customFormat="1" x14ac:dyDescent="0.2">
      <c r="A1920" s="46">
        <v>411000</v>
      </c>
      <c r="B1920" s="47" t="s">
        <v>45</v>
      </c>
      <c r="C1920" s="45">
        <f t="shared" ref="C1920:D1920" si="542">SUM(C1921:C1924)</f>
        <v>6265100</v>
      </c>
      <c r="D1920" s="45">
        <f t="shared" si="542"/>
        <v>6129100</v>
      </c>
      <c r="E1920" s="45">
        <f t="shared" ref="E1920" si="543">SUM(E1921:E1924)</f>
        <v>0</v>
      </c>
      <c r="F1920" s="282">
        <f t="shared" si="541"/>
        <v>97.829244545178852</v>
      </c>
    </row>
    <row r="1921" spans="1:6" s="30" customFormat="1" x14ac:dyDescent="0.2">
      <c r="A1921" s="48">
        <v>411100</v>
      </c>
      <c r="B1921" s="49" t="s">
        <v>46</v>
      </c>
      <c r="C1921" s="58">
        <v>5880000</v>
      </c>
      <c r="D1921" s="58">
        <v>5750000</v>
      </c>
      <c r="E1921" s="58">
        <v>0</v>
      </c>
      <c r="F1921" s="283">
        <f t="shared" si="541"/>
        <v>97.789115646258509</v>
      </c>
    </row>
    <row r="1922" spans="1:6" s="30" customFormat="1" x14ac:dyDescent="0.2">
      <c r="A1922" s="48">
        <v>411200</v>
      </c>
      <c r="B1922" s="49" t="s">
        <v>47</v>
      </c>
      <c r="C1922" s="58">
        <v>214400</v>
      </c>
      <c r="D1922" s="58">
        <v>200000</v>
      </c>
      <c r="E1922" s="58">
        <v>0</v>
      </c>
      <c r="F1922" s="283">
        <f t="shared" si="541"/>
        <v>93.28358208955224</v>
      </c>
    </row>
    <row r="1923" spans="1:6" s="30" customFormat="1" ht="40.5" x14ac:dyDescent="0.2">
      <c r="A1923" s="48">
        <v>411300</v>
      </c>
      <c r="B1923" s="49" t="s">
        <v>48</v>
      </c>
      <c r="C1923" s="58">
        <v>107800</v>
      </c>
      <c r="D1923" s="58">
        <v>116400</v>
      </c>
      <c r="E1923" s="58">
        <v>0</v>
      </c>
      <c r="F1923" s="283">
        <f t="shared" si="541"/>
        <v>107.97773654916512</v>
      </c>
    </row>
    <row r="1924" spans="1:6" s="30" customFormat="1" x14ac:dyDescent="0.2">
      <c r="A1924" s="48">
        <v>411400</v>
      </c>
      <c r="B1924" s="49" t="s">
        <v>49</v>
      </c>
      <c r="C1924" s="58">
        <v>62900</v>
      </c>
      <c r="D1924" s="58">
        <v>62700</v>
      </c>
      <c r="E1924" s="58">
        <v>0</v>
      </c>
      <c r="F1924" s="283">
        <f t="shared" si="541"/>
        <v>99.682034976152622</v>
      </c>
    </row>
    <row r="1925" spans="1:6" s="30" customFormat="1" x14ac:dyDescent="0.2">
      <c r="A1925" s="46">
        <v>412000</v>
      </c>
      <c r="B1925" s="51" t="s">
        <v>50</v>
      </c>
      <c r="C1925" s="45">
        <f>SUM(C1926:C1935)</f>
        <v>645800</v>
      </c>
      <c r="D1925" s="45">
        <f>SUM(D1926:D1935)</f>
        <v>687300</v>
      </c>
      <c r="E1925" s="45">
        <f>SUM(E1926:E1935)</f>
        <v>0</v>
      </c>
      <c r="F1925" s="282">
        <f t="shared" si="541"/>
        <v>106.42613812325799</v>
      </c>
    </row>
    <row r="1926" spans="1:6" s="30" customFormat="1" x14ac:dyDescent="0.2">
      <c r="A1926" s="48">
        <v>412200</v>
      </c>
      <c r="B1926" s="49" t="s">
        <v>52</v>
      </c>
      <c r="C1926" s="58">
        <v>154000</v>
      </c>
      <c r="D1926" s="58">
        <v>164000</v>
      </c>
      <c r="E1926" s="58">
        <v>0</v>
      </c>
      <c r="F1926" s="283">
        <f t="shared" si="541"/>
        <v>106.49350649350649</v>
      </c>
    </row>
    <row r="1927" spans="1:6" s="30" customFormat="1" x14ac:dyDescent="0.2">
      <c r="A1927" s="48">
        <v>412300</v>
      </c>
      <c r="B1927" s="49" t="s">
        <v>53</v>
      </c>
      <c r="C1927" s="58">
        <v>76800</v>
      </c>
      <c r="D1927" s="58">
        <v>87800.000000000015</v>
      </c>
      <c r="E1927" s="58">
        <v>0</v>
      </c>
      <c r="F1927" s="283">
        <f t="shared" si="541"/>
        <v>114.3229166666667</v>
      </c>
    </row>
    <row r="1928" spans="1:6" s="30" customFormat="1" x14ac:dyDescent="0.2">
      <c r="A1928" s="48">
        <v>412500</v>
      </c>
      <c r="B1928" s="49" t="s">
        <v>57</v>
      </c>
      <c r="C1928" s="58">
        <v>30000</v>
      </c>
      <c r="D1928" s="58">
        <v>31999.999999999993</v>
      </c>
      <c r="E1928" s="58">
        <v>0</v>
      </c>
      <c r="F1928" s="283">
        <f t="shared" si="541"/>
        <v>106.66666666666664</v>
      </c>
    </row>
    <row r="1929" spans="1:6" s="30" customFormat="1" x14ac:dyDescent="0.2">
      <c r="A1929" s="48">
        <v>412600</v>
      </c>
      <c r="B1929" s="49" t="s">
        <v>58</v>
      </c>
      <c r="C1929" s="58">
        <v>15000</v>
      </c>
      <c r="D1929" s="58">
        <v>15000</v>
      </c>
      <c r="E1929" s="58">
        <v>0</v>
      </c>
      <c r="F1929" s="283">
        <f t="shared" si="541"/>
        <v>100</v>
      </c>
    </row>
    <row r="1930" spans="1:6" s="30" customFormat="1" x14ac:dyDescent="0.2">
      <c r="A1930" s="48">
        <v>412700</v>
      </c>
      <c r="B1930" s="49" t="s">
        <v>60</v>
      </c>
      <c r="C1930" s="58">
        <v>350000</v>
      </c>
      <c r="D1930" s="58">
        <v>349999.99999999994</v>
      </c>
      <c r="E1930" s="58">
        <v>0</v>
      </c>
      <c r="F1930" s="283">
        <f t="shared" si="541"/>
        <v>99.999999999999986</v>
      </c>
    </row>
    <row r="1931" spans="1:6" s="30" customFormat="1" x14ac:dyDescent="0.2">
      <c r="A1931" s="48">
        <v>412900</v>
      </c>
      <c r="B1931" s="53" t="s">
        <v>75</v>
      </c>
      <c r="C1931" s="58">
        <v>4000</v>
      </c>
      <c r="D1931" s="58">
        <v>14000</v>
      </c>
      <c r="E1931" s="58">
        <v>0</v>
      </c>
      <c r="F1931" s="283"/>
    </row>
    <row r="1932" spans="1:6" s="30" customFormat="1" x14ac:dyDescent="0.2">
      <c r="A1932" s="48">
        <v>412900</v>
      </c>
      <c r="B1932" s="53" t="s">
        <v>76</v>
      </c>
      <c r="C1932" s="58">
        <v>1500</v>
      </c>
      <c r="D1932" s="58">
        <v>1500</v>
      </c>
      <c r="E1932" s="58">
        <v>0</v>
      </c>
      <c r="F1932" s="283">
        <f t="shared" si="541"/>
        <v>100</v>
      </c>
    </row>
    <row r="1933" spans="1:6" s="30" customFormat="1" x14ac:dyDescent="0.2">
      <c r="A1933" s="48">
        <v>412900</v>
      </c>
      <c r="B1933" s="53" t="s">
        <v>77</v>
      </c>
      <c r="C1933" s="58">
        <v>1000</v>
      </c>
      <c r="D1933" s="58">
        <v>1000</v>
      </c>
      <c r="E1933" s="58">
        <v>0</v>
      </c>
      <c r="F1933" s="283">
        <f t="shared" si="541"/>
        <v>100</v>
      </c>
    </row>
    <row r="1934" spans="1:6" s="30" customFormat="1" x14ac:dyDescent="0.2">
      <c r="A1934" s="48">
        <v>412900</v>
      </c>
      <c r="B1934" s="53" t="s">
        <v>78</v>
      </c>
      <c r="C1934" s="58">
        <v>11000</v>
      </c>
      <c r="D1934" s="58">
        <v>11000</v>
      </c>
      <c r="E1934" s="58">
        <v>0</v>
      </c>
      <c r="F1934" s="283">
        <f t="shared" si="541"/>
        <v>100</v>
      </c>
    </row>
    <row r="1935" spans="1:6" s="30" customFormat="1" x14ac:dyDescent="0.2">
      <c r="A1935" s="48">
        <v>412900</v>
      </c>
      <c r="B1935" s="49" t="s">
        <v>80</v>
      </c>
      <c r="C1935" s="58">
        <v>2500</v>
      </c>
      <c r="D1935" s="58">
        <v>11000.000000000004</v>
      </c>
      <c r="E1935" s="58">
        <v>0</v>
      </c>
      <c r="F1935" s="283"/>
    </row>
    <row r="1936" spans="1:6" s="55" customFormat="1" x14ac:dyDescent="0.2">
      <c r="A1936" s="46">
        <v>413000</v>
      </c>
      <c r="B1936" s="51" t="s">
        <v>96</v>
      </c>
      <c r="C1936" s="45">
        <f t="shared" ref="C1936:D1936" si="544">C1937</f>
        <v>999.99999999999955</v>
      </c>
      <c r="D1936" s="45">
        <f t="shared" si="544"/>
        <v>1500</v>
      </c>
      <c r="E1936" s="45">
        <f t="shared" ref="E1936" si="545">E1937</f>
        <v>0</v>
      </c>
      <c r="F1936" s="282">
        <f t="shared" si="541"/>
        <v>150.00000000000006</v>
      </c>
    </row>
    <row r="1937" spans="1:6" s="30" customFormat="1" x14ac:dyDescent="0.2">
      <c r="A1937" s="48">
        <v>413900</v>
      </c>
      <c r="B1937" s="49" t="s">
        <v>106</v>
      </c>
      <c r="C1937" s="58">
        <v>999.99999999999955</v>
      </c>
      <c r="D1937" s="58">
        <v>1500</v>
      </c>
      <c r="E1937" s="58">
        <v>0</v>
      </c>
      <c r="F1937" s="283">
        <f t="shared" si="541"/>
        <v>150.00000000000006</v>
      </c>
    </row>
    <row r="1938" spans="1:6" s="30" customFormat="1" x14ac:dyDescent="0.2">
      <c r="A1938" s="46">
        <v>510000</v>
      </c>
      <c r="B1938" s="51" t="s">
        <v>244</v>
      </c>
      <c r="C1938" s="45">
        <f>C1939+C1941+0</f>
        <v>28500</v>
      </c>
      <c r="D1938" s="45">
        <f>D1939+D1941+0</f>
        <v>83500</v>
      </c>
      <c r="E1938" s="45">
        <f>E1939+E1941+0</f>
        <v>0</v>
      </c>
      <c r="F1938" s="282">
        <f t="shared" si="541"/>
        <v>292.98245614035085</v>
      </c>
    </row>
    <row r="1939" spans="1:6" s="30" customFormat="1" x14ac:dyDescent="0.2">
      <c r="A1939" s="46">
        <v>511000</v>
      </c>
      <c r="B1939" s="51" t="s">
        <v>245</v>
      </c>
      <c r="C1939" s="45">
        <f>SUM(C1940:C1940)</f>
        <v>25000</v>
      </c>
      <c r="D1939" s="45">
        <f>SUM(D1940:D1940)</f>
        <v>80000</v>
      </c>
      <c r="E1939" s="45">
        <f>SUM(E1940:E1940)</f>
        <v>0</v>
      </c>
      <c r="F1939" s="282"/>
    </row>
    <row r="1940" spans="1:6" s="30" customFormat="1" x14ac:dyDescent="0.2">
      <c r="A1940" s="48">
        <v>511300</v>
      </c>
      <c r="B1940" s="49" t="s">
        <v>248</v>
      </c>
      <c r="C1940" s="58">
        <v>25000</v>
      </c>
      <c r="D1940" s="58">
        <v>80000</v>
      </c>
      <c r="E1940" s="58">
        <v>0</v>
      </c>
      <c r="F1940" s="283"/>
    </row>
    <row r="1941" spans="1:6" s="55" customFormat="1" x14ac:dyDescent="0.2">
      <c r="A1941" s="46">
        <v>516000</v>
      </c>
      <c r="B1941" s="51" t="s">
        <v>256</v>
      </c>
      <c r="C1941" s="45">
        <f t="shared" ref="C1941:D1941" si="546">C1942</f>
        <v>3500</v>
      </c>
      <c r="D1941" s="45">
        <f t="shared" si="546"/>
        <v>3500</v>
      </c>
      <c r="E1941" s="45">
        <f t="shared" ref="E1941" si="547">E1942</f>
        <v>0</v>
      </c>
      <c r="F1941" s="282">
        <f t="shared" si="541"/>
        <v>100</v>
      </c>
    </row>
    <row r="1942" spans="1:6" s="30" customFormat="1" x14ac:dyDescent="0.2">
      <c r="A1942" s="48">
        <v>516100</v>
      </c>
      <c r="B1942" s="49" t="s">
        <v>256</v>
      </c>
      <c r="C1942" s="58">
        <v>3500</v>
      </c>
      <c r="D1942" s="58">
        <v>3500</v>
      </c>
      <c r="E1942" s="58">
        <v>0</v>
      </c>
      <c r="F1942" s="283">
        <f t="shared" si="541"/>
        <v>100</v>
      </c>
    </row>
    <row r="1943" spans="1:6" s="55" customFormat="1" x14ac:dyDescent="0.2">
      <c r="A1943" s="46">
        <v>630000</v>
      </c>
      <c r="B1943" s="51" t="s">
        <v>275</v>
      </c>
      <c r="C1943" s="45">
        <f>C1944+C1946</f>
        <v>40000</v>
      </c>
      <c r="D1943" s="45">
        <f>D1944+D1946</f>
        <v>70600</v>
      </c>
      <c r="E1943" s="45">
        <f>E1944+E1946</f>
        <v>46000</v>
      </c>
      <c r="F1943" s="282">
        <f t="shared" si="541"/>
        <v>176.5</v>
      </c>
    </row>
    <row r="1944" spans="1:6" s="55" customFormat="1" x14ac:dyDescent="0.2">
      <c r="A1944" s="46">
        <v>631000</v>
      </c>
      <c r="B1944" s="51" t="s">
        <v>276</v>
      </c>
      <c r="C1944" s="45">
        <f>0+C1945</f>
        <v>0</v>
      </c>
      <c r="D1944" s="45">
        <f>0+D1945</f>
        <v>0</v>
      </c>
      <c r="E1944" s="45">
        <f>0+E1945</f>
        <v>46000</v>
      </c>
      <c r="F1944" s="282">
        <v>0</v>
      </c>
    </row>
    <row r="1945" spans="1:6" s="30" customFormat="1" x14ac:dyDescent="0.2">
      <c r="A1945" s="56">
        <v>631200</v>
      </c>
      <c r="B1945" s="49" t="s">
        <v>278</v>
      </c>
      <c r="C1945" s="58">
        <v>0</v>
      </c>
      <c r="D1945" s="58">
        <v>0</v>
      </c>
      <c r="E1945" s="58">
        <v>46000</v>
      </c>
      <c r="F1945" s="283">
        <v>0</v>
      </c>
    </row>
    <row r="1946" spans="1:6" s="55" customFormat="1" x14ac:dyDescent="0.2">
      <c r="A1946" s="46">
        <v>638000</v>
      </c>
      <c r="B1946" s="51" t="s">
        <v>282</v>
      </c>
      <c r="C1946" s="45">
        <f t="shared" ref="C1946:D1946" si="548">C1947</f>
        <v>40000</v>
      </c>
      <c r="D1946" s="45">
        <f t="shared" si="548"/>
        <v>70600</v>
      </c>
      <c r="E1946" s="45">
        <f t="shared" ref="E1946" si="549">E1947</f>
        <v>0</v>
      </c>
      <c r="F1946" s="282">
        <f t="shared" si="541"/>
        <v>176.5</v>
      </c>
    </row>
    <row r="1947" spans="1:6" s="30" customFormat="1" x14ac:dyDescent="0.2">
      <c r="A1947" s="48">
        <v>638100</v>
      </c>
      <c r="B1947" s="49" t="s">
        <v>283</v>
      </c>
      <c r="C1947" s="58">
        <v>40000</v>
      </c>
      <c r="D1947" s="58">
        <v>70600</v>
      </c>
      <c r="E1947" s="58">
        <v>0</v>
      </c>
      <c r="F1947" s="283">
        <f t="shared" si="541"/>
        <v>176.5</v>
      </c>
    </row>
    <row r="1948" spans="1:6" s="30" customFormat="1" x14ac:dyDescent="0.2">
      <c r="A1948" s="89"/>
      <c r="B1948" s="83" t="s">
        <v>292</v>
      </c>
      <c r="C1948" s="87">
        <f>C1919+C1938+C1943</f>
        <v>6980400</v>
      </c>
      <c r="D1948" s="87">
        <f>D1919+D1938+D1943</f>
        <v>6972000</v>
      </c>
      <c r="E1948" s="87">
        <f>E1919+E1938+E1943</f>
        <v>46000</v>
      </c>
      <c r="F1948" s="34">
        <f t="shared" si="541"/>
        <v>99.879663056558371</v>
      </c>
    </row>
    <row r="1949" spans="1:6" s="30" customFormat="1" x14ac:dyDescent="0.2">
      <c r="A1949" s="66"/>
      <c r="B1949" s="44"/>
      <c r="C1949" s="67"/>
      <c r="D1949" s="67"/>
      <c r="E1949" s="67"/>
      <c r="F1949" s="279"/>
    </row>
    <row r="1950" spans="1:6" s="30" customFormat="1" x14ac:dyDescent="0.2">
      <c r="A1950" s="43"/>
      <c r="B1950" s="44"/>
      <c r="C1950" s="50"/>
      <c r="D1950" s="50"/>
      <c r="E1950" s="50"/>
      <c r="F1950" s="284"/>
    </row>
    <row r="1951" spans="1:6" s="30" customFormat="1" x14ac:dyDescent="0.2">
      <c r="A1951" s="48" t="s">
        <v>398</v>
      </c>
      <c r="B1951" s="51"/>
      <c r="C1951" s="50"/>
      <c r="D1951" s="50"/>
      <c r="E1951" s="50"/>
      <c r="F1951" s="284"/>
    </row>
    <row r="1952" spans="1:6" s="30" customFormat="1" x14ac:dyDescent="0.2">
      <c r="A1952" s="48" t="s">
        <v>372</v>
      </c>
      <c r="B1952" s="51"/>
      <c r="C1952" s="50"/>
      <c r="D1952" s="50"/>
      <c r="E1952" s="50"/>
      <c r="F1952" s="284"/>
    </row>
    <row r="1953" spans="1:6" s="30" customFormat="1" x14ac:dyDescent="0.2">
      <c r="A1953" s="48" t="s">
        <v>399</v>
      </c>
      <c r="B1953" s="51"/>
      <c r="C1953" s="50"/>
      <c r="D1953" s="50"/>
      <c r="E1953" s="50"/>
      <c r="F1953" s="284"/>
    </row>
    <row r="1954" spans="1:6" s="30" customFormat="1" x14ac:dyDescent="0.2">
      <c r="A1954" s="48" t="s">
        <v>291</v>
      </c>
      <c r="B1954" s="51"/>
      <c r="C1954" s="50"/>
      <c r="D1954" s="50"/>
      <c r="E1954" s="50"/>
      <c r="F1954" s="284"/>
    </row>
    <row r="1955" spans="1:6" s="30" customFormat="1" x14ac:dyDescent="0.2">
      <c r="A1955" s="48"/>
      <c r="B1955" s="79"/>
      <c r="C1955" s="67"/>
      <c r="D1955" s="67"/>
      <c r="E1955" s="67"/>
      <c r="F1955" s="279"/>
    </row>
    <row r="1956" spans="1:6" s="30" customFormat="1" x14ac:dyDescent="0.2">
      <c r="A1956" s="46">
        <v>410000</v>
      </c>
      <c r="B1956" s="47" t="s">
        <v>44</v>
      </c>
      <c r="C1956" s="45">
        <f>C1957+C1962+0</f>
        <v>2235500</v>
      </c>
      <c r="D1956" s="45">
        <f>D1957+D1962+0</f>
        <v>2257800</v>
      </c>
      <c r="E1956" s="45">
        <f>E1957+E1962+0</f>
        <v>0</v>
      </c>
      <c r="F1956" s="282">
        <f t="shared" ref="F1956:F1980" si="550">D1956/C1956*100</f>
        <v>100.99753970029077</v>
      </c>
    </row>
    <row r="1957" spans="1:6" s="30" customFormat="1" x14ac:dyDescent="0.2">
      <c r="A1957" s="46">
        <v>411000</v>
      </c>
      <c r="B1957" s="47" t="s">
        <v>45</v>
      </c>
      <c r="C1957" s="45">
        <f t="shared" ref="C1957:D1957" si="551">SUM(C1958:C1961)</f>
        <v>2089200</v>
      </c>
      <c r="D1957" s="45">
        <f t="shared" si="551"/>
        <v>2111500</v>
      </c>
      <c r="E1957" s="45">
        <f t="shared" ref="E1957" si="552">SUM(E1958:E1961)</f>
        <v>0</v>
      </c>
      <c r="F1957" s="282">
        <f t="shared" si="550"/>
        <v>101.06739421788245</v>
      </c>
    </row>
    <row r="1958" spans="1:6" s="30" customFormat="1" x14ac:dyDescent="0.2">
      <c r="A1958" s="48">
        <v>411100</v>
      </c>
      <c r="B1958" s="49" t="s">
        <v>46</v>
      </c>
      <c r="C1958" s="58">
        <v>1974000</v>
      </c>
      <c r="D1958" s="58">
        <v>1975000</v>
      </c>
      <c r="E1958" s="58">
        <v>0</v>
      </c>
      <c r="F1958" s="283">
        <f t="shared" si="550"/>
        <v>100.05065856129687</v>
      </c>
    </row>
    <row r="1959" spans="1:6" s="30" customFormat="1" x14ac:dyDescent="0.2">
      <c r="A1959" s="48">
        <v>411200</v>
      </c>
      <c r="B1959" s="49" t="s">
        <v>47</v>
      </c>
      <c r="C1959" s="58">
        <v>78700</v>
      </c>
      <c r="D1959" s="58">
        <v>85000</v>
      </c>
      <c r="E1959" s="58">
        <v>0</v>
      </c>
      <c r="F1959" s="283">
        <f t="shared" si="550"/>
        <v>108.00508259212198</v>
      </c>
    </row>
    <row r="1960" spans="1:6" s="30" customFormat="1" ht="40.5" x14ac:dyDescent="0.2">
      <c r="A1960" s="48">
        <v>411300</v>
      </c>
      <c r="B1960" s="49" t="s">
        <v>48</v>
      </c>
      <c r="C1960" s="58">
        <v>18500</v>
      </c>
      <c r="D1960" s="58">
        <v>24500</v>
      </c>
      <c r="E1960" s="58">
        <v>0</v>
      </c>
      <c r="F1960" s="283">
        <f t="shared" si="550"/>
        <v>132.43243243243242</v>
      </c>
    </row>
    <row r="1961" spans="1:6" s="30" customFormat="1" x14ac:dyDescent="0.2">
      <c r="A1961" s="48">
        <v>411400</v>
      </c>
      <c r="B1961" s="49" t="s">
        <v>49</v>
      </c>
      <c r="C1961" s="58">
        <v>18000</v>
      </c>
      <c r="D1961" s="58">
        <v>27000</v>
      </c>
      <c r="E1961" s="58">
        <v>0</v>
      </c>
      <c r="F1961" s="283">
        <f t="shared" si="550"/>
        <v>150</v>
      </c>
    </row>
    <row r="1962" spans="1:6" s="30" customFormat="1" x14ac:dyDescent="0.2">
      <c r="A1962" s="46">
        <v>412000</v>
      </c>
      <c r="B1962" s="51" t="s">
        <v>50</v>
      </c>
      <c r="C1962" s="45">
        <f>SUM(C1963:C1971)</f>
        <v>146300</v>
      </c>
      <c r="D1962" s="45">
        <f>SUM(D1963:D1971)</f>
        <v>146300</v>
      </c>
      <c r="E1962" s="45">
        <f>SUM(E1963:E1971)</f>
        <v>0</v>
      </c>
      <c r="F1962" s="282">
        <f t="shared" si="550"/>
        <v>100</v>
      </c>
    </row>
    <row r="1963" spans="1:6" s="30" customFormat="1" x14ac:dyDescent="0.2">
      <c r="A1963" s="48">
        <v>412200</v>
      </c>
      <c r="B1963" s="49" t="s">
        <v>52</v>
      </c>
      <c r="C1963" s="58">
        <v>38000</v>
      </c>
      <c r="D1963" s="58">
        <v>38000</v>
      </c>
      <c r="E1963" s="58">
        <v>0</v>
      </c>
      <c r="F1963" s="283">
        <f t="shared" si="550"/>
        <v>100</v>
      </c>
    </row>
    <row r="1964" spans="1:6" s="30" customFormat="1" x14ac:dyDescent="0.2">
      <c r="A1964" s="48">
        <v>412300</v>
      </c>
      <c r="B1964" s="49" t="s">
        <v>53</v>
      </c>
      <c r="C1964" s="58">
        <v>12000</v>
      </c>
      <c r="D1964" s="58">
        <v>11999.999999999998</v>
      </c>
      <c r="E1964" s="58">
        <v>0</v>
      </c>
      <c r="F1964" s="283">
        <f t="shared" si="550"/>
        <v>99.999999999999986</v>
      </c>
    </row>
    <row r="1965" spans="1:6" s="30" customFormat="1" x14ac:dyDescent="0.2">
      <c r="A1965" s="48">
        <v>412500</v>
      </c>
      <c r="B1965" s="49" t="s">
        <v>57</v>
      </c>
      <c r="C1965" s="58">
        <v>6000</v>
      </c>
      <c r="D1965" s="58">
        <v>5999.9999999999991</v>
      </c>
      <c r="E1965" s="58">
        <v>0</v>
      </c>
      <c r="F1965" s="283">
        <f t="shared" si="550"/>
        <v>99.999999999999986</v>
      </c>
    </row>
    <row r="1966" spans="1:6" s="30" customFormat="1" x14ac:dyDescent="0.2">
      <c r="A1966" s="48">
        <v>412600</v>
      </c>
      <c r="B1966" s="49" t="s">
        <v>58</v>
      </c>
      <c r="C1966" s="58">
        <v>7000</v>
      </c>
      <c r="D1966" s="58">
        <v>7000</v>
      </c>
      <c r="E1966" s="58">
        <v>0</v>
      </c>
      <c r="F1966" s="283">
        <f t="shared" si="550"/>
        <v>100</v>
      </c>
    </row>
    <row r="1967" spans="1:6" s="30" customFormat="1" x14ac:dyDescent="0.2">
      <c r="A1967" s="48">
        <v>412700</v>
      </c>
      <c r="B1967" s="49" t="s">
        <v>60</v>
      </c>
      <c r="C1967" s="58">
        <v>75000</v>
      </c>
      <c r="D1967" s="58">
        <v>75000</v>
      </c>
      <c r="E1967" s="58">
        <v>0</v>
      </c>
      <c r="F1967" s="283">
        <f t="shared" si="550"/>
        <v>100</v>
      </c>
    </row>
    <row r="1968" spans="1:6" s="30" customFormat="1" x14ac:dyDescent="0.2">
      <c r="A1968" s="48">
        <v>412900</v>
      </c>
      <c r="B1968" s="53" t="s">
        <v>75</v>
      </c>
      <c r="C1968" s="58">
        <v>1000</v>
      </c>
      <c r="D1968" s="58">
        <v>1000</v>
      </c>
      <c r="E1968" s="58">
        <v>0</v>
      </c>
      <c r="F1968" s="283">
        <f t="shared" si="550"/>
        <v>100</v>
      </c>
    </row>
    <row r="1969" spans="1:6" s="30" customFormat="1" x14ac:dyDescent="0.2">
      <c r="A1969" s="48">
        <v>412900</v>
      </c>
      <c r="B1969" s="53" t="s">
        <v>77</v>
      </c>
      <c r="C1969" s="58">
        <v>300</v>
      </c>
      <c r="D1969" s="58">
        <v>300</v>
      </c>
      <c r="E1969" s="58">
        <v>0</v>
      </c>
      <c r="F1969" s="283">
        <f t="shared" si="550"/>
        <v>100</v>
      </c>
    </row>
    <row r="1970" spans="1:6" s="30" customFormat="1" x14ac:dyDescent="0.2">
      <c r="A1970" s="48">
        <v>412900</v>
      </c>
      <c r="B1970" s="53" t="s">
        <v>78</v>
      </c>
      <c r="C1970" s="58">
        <v>4000</v>
      </c>
      <c r="D1970" s="58">
        <v>4000</v>
      </c>
      <c r="E1970" s="58">
        <v>0</v>
      </c>
      <c r="F1970" s="283">
        <f t="shared" si="550"/>
        <v>100</v>
      </c>
    </row>
    <row r="1971" spans="1:6" s="30" customFormat="1" x14ac:dyDescent="0.2">
      <c r="A1971" s="48">
        <v>412900</v>
      </c>
      <c r="B1971" s="49" t="s">
        <v>80</v>
      </c>
      <c r="C1971" s="58">
        <v>3000</v>
      </c>
      <c r="D1971" s="58">
        <v>3000</v>
      </c>
      <c r="E1971" s="58">
        <v>0</v>
      </c>
      <c r="F1971" s="283">
        <f t="shared" si="550"/>
        <v>100</v>
      </c>
    </row>
    <row r="1972" spans="1:6" s="30" customFormat="1" x14ac:dyDescent="0.2">
      <c r="A1972" s="46">
        <v>510000</v>
      </c>
      <c r="B1972" s="51" t="s">
        <v>244</v>
      </c>
      <c r="C1972" s="45">
        <f>C1973+0</f>
        <v>10000</v>
      </c>
      <c r="D1972" s="45">
        <f>D1973+0</f>
        <v>10000</v>
      </c>
      <c r="E1972" s="45">
        <f>E1973+0</f>
        <v>0</v>
      </c>
      <c r="F1972" s="282">
        <f t="shared" si="550"/>
        <v>100</v>
      </c>
    </row>
    <row r="1973" spans="1:6" s="30" customFormat="1" x14ac:dyDescent="0.2">
      <c r="A1973" s="46">
        <v>511000</v>
      </c>
      <c r="B1973" s="51" t="s">
        <v>245</v>
      </c>
      <c r="C1973" s="45">
        <f>SUM(C1974:C1974)</f>
        <v>10000</v>
      </c>
      <c r="D1973" s="45">
        <f>SUM(D1974:D1974)</f>
        <v>10000</v>
      </c>
      <c r="E1973" s="45">
        <f>SUM(E1974:E1974)</f>
        <v>0</v>
      </c>
      <c r="F1973" s="282">
        <f t="shared" si="550"/>
        <v>100</v>
      </c>
    </row>
    <row r="1974" spans="1:6" s="30" customFormat="1" x14ac:dyDescent="0.2">
      <c r="A1974" s="48">
        <v>511300</v>
      </c>
      <c r="B1974" s="49" t="s">
        <v>248</v>
      </c>
      <c r="C1974" s="58">
        <v>10000</v>
      </c>
      <c r="D1974" s="58">
        <v>10000</v>
      </c>
      <c r="E1974" s="58">
        <v>0</v>
      </c>
      <c r="F1974" s="283">
        <f t="shared" si="550"/>
        <v>100</v>
      </c>
    </row>
    <row r="1975" spans="1:6" s="55" customFormat="1" x14ac:dyDescent="0.2">
      <c r="A1975" s="46">
        <v>630000</v>
      </c>
      <c r="B1975" s="51" t="s">
        <v>275</v>
      </c>
      <c r="C1975" s="45">
        <f>C1976+C1978</f>
        <v>5000</v>
      </c>
      <c r="D1975" s="45">
        <f>D1976+D1978</f>
        <v>11000</v>
      </c>
      <c r="E1975" s="45">
        <f>E1976+E1978</f>
        <v>90000</v>
      </c>
      <c r="F1975" s="282">
        <f t="shared" si="550"/>
        <v>220.00000000000003</v>
      </c>
    </row>
    <row r="1976" spans="1:6" s="55" customFormat="1" x14ac:dyDescent="0.2">
      <c r="A1976" s="46">
        <v>631000</v>
      </c>
      <c r="B1976" s="51" t="s">
        <v>276</v>
      </c>
      <c r="C1976" s="45">
        <f>0+C1977</f>
        <v>0</v>
      </c>
      <c r="D1976" s="45">
        <f>0+D1977</f>
        <v>0</v>
      </c>
      <c r="E1976" s="45">
        <f>0+E1977</f>
        <v>90000</v>
      </c>
      <c r="F1976" s="282">
        <v>0</v>
      </c>
    </row>
    <row r="1977" spans="1:6" s="30" customFormat="1" x14ac:dyDescent="0.2">
      <c r="A1977" s="56">
        <v>631200</v>
      </c>
      <c r="B1977" s="49" t="s">
        <v>278</v>
      </c>
      <c r="C1977" s="58">
        <v>0</v>
      </c>
      <c r="D1977" s="58">
        <v>0</v>
      </c>
      <c r="E1977" s="58">
        <v>90000</v>
      </c>
      <c r="F1977" s="283">
        <v>0</v>
      </c>
    </row>
    <row r="1978" spans="1:6" s="55" customFormat="1" x14ac:dyDescent="0.2">
      <c r="A1978" s="46">
        <v>638000</v>
      </c>
      <c r="B1978" s="51" t="s">
        <v>282</v>
      </c>
      <c r="C1978" s="45">
        <f t="shared" ref="C1978:D1978" si="553">C1979</f>
        <v>5000</v>
      </c>
      <c r="D1978" s="45">
        <f t="shared" si="553"/>
        <v>11000</v>
      </c>
      <c r="E1978" s="45">
        <f t="shared" ref="E1978" si="554">E1979</f>
        <v>0</v>
      </c>
      <c r="F1978" s="282">
        <f t="shared" si="550"/>
        <v>220.00000000000003</v>
      </c>
    </row>
    <row r="1979" spans="1:6" s="30" customFormat="1" x14ac:dyDescent="0.2">
      <c r="A1979" s="48">
        <v>638100</v>
      </c>
      <c r="B1979" s="49" t="s">
        <v>283</v>
      </c>
      <c r="C1979" s="58">
        <v>5000</v>
      </c>
      <c r="D1979" s="58">
        <v>11000</v>
      </c>
      <c r="E1979" s="58">
        <v>0</v>
      </c>
      <c r="F1979" s="283">
        <f t="shared" si="550"/>
        <v>220.00000000000003</v>
      </c>
    </row>
    <row r="1980" spans="1:6" s="30" customFormat="1" x14ac:dyDescent="0.2">
      <c r="A1980" s="89"/>
      <c r="B1980" s="83" t="s">
        <v>292</v>
      </c>
      <c r="C1980" s="87">
        <f>C1956+C1972+C1975</f>
        <v>2250500</v>
      </c>
      <c r="D1980" s="87">
        <f>D1956+D1972+D1975</f>
        <v>2278800</v>
      </c>
      <c r="E1980" s="87">
        <f>E1956+E1972+E1975</f>
        <v>90000</v>
      </c>
      <c r="F1980" s="34">
        <f t="shared" si="550"/>
        <v>101.25749833370361</v>
      </c>
    </row>
    <row r="1981" spans="1:6" s="30" customFormat="1" x14ac:dyDescent="0.2">
      <c r="A1981" s="66"/>
      <c r="B1981" s="44"/>
      <c r="C1981" s="67"/>
      <c r="D1981" s="67"/>
      <c r="E1981" s="67"/>
      <c r="F1981" s="279"/>
    </row>
    <row r="1982" spans="1:6" s="30" customFormat="1" x14ac:dyDescent="0.2">
      <c r="A1982" s="43"/>
      <c r="B1982" s="44"/>
      <c r="C1982" s="50"/>
      <c r="D1982" s="50"/>
      <c r="E1982" s="50"/>
      <c r="F1982" s="284"/>
    </row>
    <row r="1983" spans="1:6" s="30" customFormat="1" x14ac:dyDescent="0.2">
      <c r="A1983" s="48" t="s">
        <v>400</v>
      </c>
      <c r="B1983" s="51"/>
      <c r="C1983" s="50"/>
      <c r="D1983" s="50"/>
      <c r="E1983" s="50"/>
      <c r="F1983" s="284"/>
    </row>
    <row r="1984" spans="1:6" s="30" customFormat="1" x14ac:dyDescent="0.2">
      <c r="A1984" s="48" t="s">
        <v>372</v>
      </c>
      <c r="B1984" s="51"/>
      <c r="C1984" s="50"/>
      <c r="D1984" s="50"/>
      <c r="E1984" s="50"/>
      <c r="F1984" s="284"/>
    </row>
    <row r="1985" spans="1:6" s="30" customFormat="1" x14ac:dyDescent="0.2">
      <c r="A1985" s="48" t="s">
        <v>401</v>
      </c>
      <c r="B1985" s="51"/>
      <c r="C1985" s="50"/>
      <c r="D1985" s="50"/>
      <c r="E1985" s="50"/>
      <c r="F1985" s="284"/>
    </row>
    <row r="1986" spans="1:6" s="30" customFormat="1" x14ac:dyDescent="0.2">
      <c r="A1986" s="48" t="s">
        <v>291</v>
      </c>
      <c r="B1986" s="51"/>
      <c r="C1986" s="50"/>
      <c r="D1986" s="50"/>
      <c r="E1986" s="50"/>
      <c r="F1986" s="284"/>
    </row>
    <row r="1987" spans="1:6" s="30" customFormat="1" x14ac:dyDescent="0.2">
      <c r="A1987" s="48"/>
      <c r="B1987" s="79"/>
      <c r="C1987" s="67"/>
      <c r="D1987" s="67"/>
      <c r="E1987" s="67"/>
      <c r="F1987" s="279"/>
    </row>
    <row r="1988" spans="1:6" s="30" customFormat="1" x14ac:dyDescent="0.2">
      <c r="A1988" s="46">
        <v>410000</v>
      </c>
      <c r="B1988" s="47" t="s">
        <v>44</v>
      </c>
      <c r="C1988" s="45">
        <f>C1989+C1994+0+C2006</f>
        <v>2763700</v>
      </c>
      <c r="D1988" s="45">
        <f>D1989+D1994+0+D2006</f>
        <v>2543099.9999999991</v>
      </c>
      <c r="E1988" s="45">
        <f>E1989+E1994+0+E2006</f>
        <v>0</v>
      </c>
      <c r="F1988" s="282">
        <f t="shared" ref="F1988:F2017" si="555">D1988/C1988*100</f>
        <v>92.017946955168767</v>
      </c>
    </row>
    <row r="1989" spans="1:6" s="30" customFormat="1" x14ac:dyDescent="0.2">
      <c r="A1989" s="46">
        <v>411000</v>
      </c>
      <c r="B1989" s="47" t="s">
        <v>45</v>
      </c>
      <c r="C1989" s="45">
        <f t="shared" ref="C1989:D1989" si="556">SUM(C1990:C1993)</f>
        <v>2395000</v>
      </c>
      <c r="D1989" s="45">
        <f t="shared" si="556"/>
        <v>2174399.9999999991</v>
      </c>
      <c r="E1989" s="45">
        <f t="shared" ref="E1989" si="557">SUM(E1990:E1993)</f>
        <v>0</v>
      </c>
      <c r="F1989" s="282">
        <f t="shared" si="555"/>
        <v>90.789144050104341</v>
      </c>
    </row>
    <row r="1990" spans="1:6" s="30" customFormat="1" x14ac:dyDescent="0.2">
      <c r="A1990" s="48">
        <v>411100</v>
      </c>
      <c r="B1990" s="49" t="s">
        <v>46</v>
      </c>
      <c r="C1990" s="58">
        <v>2230000</v>
      </c>
      <c r="D1990" s="58">
        <v>1971299.9999999991</v>
      </c>
      <c r="E1990" s="58">
        <v>0</v>
      </c>
      <c r="F1990" s="283">
        <f t="shared" si="555"/>
        <v>88.39910313901342</v>
      </c>
    </row>
    <row r="1991" spans="1:6" s="30" customFormat="1" x14ac:dyDescent="0.2">
      <c r="A1991" s="48">
        <v>411200</v>
      </c>
      <c r="B1991" s="49" t="s">
        <v>47</v>
      </c>
      <c r="C1991" s="58">
        <v>79000</v>
      </c>
      <c r="D1991" s="58">
        <v>90000</v>
      </c>
      <c r="E1991" s="58">
        <v>0</v>
      </c>
      <c r="F1991" s="283">
        <f t="shared" si="555"/>
        <v>113.9240506329114</v>
      </c>
    </row>
    <row r="1992" spans="1:6" s="30" customFormat="1" ht="40.5" x14ac:dyDescent="0.2">
      <c r="A1992" s="48">
        <v>411300</v>
      </c>
      <c r="B1992" s="49" t="s">
        <v>48</v>
      </c>
      <c r="C1992" s="58">
        <v>66000</v>
      </c>
      <c r="D1992" s="58">
        <v>58100</v>
      </c>
      <c r="E1992" s="58">
        <v>0</v>
      </c>
      <c r="F1992" s="283">
        <f t="shared" si="555"/>
        <v>88.030303030303031</v>
      </c>
    </row>
    <row r="1993" spans="1:6" s="30" customFormat="1" x14ac:dyDescent="0.2">
      <c r="A1993" s="48">
        <v>411400</v>
      </c>
      <c r="B1993" s="49" t="s">
        <v>49</v>
      </c>
      <c r="C1993" s="58">
        <v>20000</v>
      </c>
      <c r="D1993" s="58">
        <v>54999.999999999956</v>
      </c>
      <c r="E1993" s="58">
        <v>0</v>
      </c>
      <c r="F1993" s="283">
        <f t="shared" si="555"/>
        <v>274.99999999999977</v>
      </c>
    </row>
    <row r="1994" spans="1:6" s="30" customFormat="1" x14ac:dyDescent="0.2">
      <c r="A1994" s="46">
        <v>412000</v>
      </c>
      <c r="B1994" s="51" t="s">
        <v>50</v>
      </c>
      <c r="C1994" s="45">
        <f t="shared" ref="C1994:D1994" si="558">SUM(C1995:C2005)</f>
        <v>368400</v>
      </c>
      <c r="D1994" s="45">
        <f t="shared" si="558"/>
        <v>368400</v>
      </c>
      <c r="E1994" s="45">
        <f t="shared" ref="E1994" si="559">SUM(E1995:E2005)</f>
        <v>0</v>
      </c>
      <c r="F1994" s="282">
        <f t="shared" si="555"/>
        <v>100</v>
      </c>
    </row>
    <row r="1995" spans="1:6" s="30" customFormat="1" x14ac:dyDescent="0.2">
      <c r="A1995" s="48">
        <v>412200</v>
      </c>
      <c r="B1995" s="49" t="s">
        <v>52</v>
      </c>
      <c r="C1995" s="58">
        <v>118000</v>
      </c>
      <c r="D1995" s="58">
        <v>118000</v>
      </c>
      <c r="E1995" s="58">
        <v>0</v>
      </c>
      <c r="F1995" s="283">
        <f t="shared" si="555"/>
        <v>100</v>
      </c>
    </row>
    <row r="1996" spans="1:6" s="30" customFormat="1" x14ac:dyDescent="0.2">
      <c r="A1996" s="48">
        <v>412300</v>
      </c>
      <c r="B1996" s="49" t="s">
        <v>53</v>
      </c>
      <c r="C1996" s="58">
        <v>24000</v>
      </c>
      <c r="D1996" s="58">
        <v>24000</v>
      </c>
      <c r="E1996" s="58">
        <v>0</v>
      </c>
      <c r="F1996" s="283">
        <f t="shared" si="555"/>
        <v>100</v>
      </c>
    </row>
    <row r="1997" spans="1:6" s="30" customFormat="1" x14ac:dyDescent="0.2">
      <c r="A1997" s="48">
        <v>412500</v>
      </c>
      <c r="B1997" s="49" t="s">
        <v>57</v>
      </c>
      <c r="C1997" s="58">
        <v>19000</v>
      </c>
      <c r="D1997" s="58">
        <v>19000</v>
      </c>
      <c r="E1997" s="58">
        <v>0</v>
      </c>
      <c r="F1997" s="283">
        <f t="shared" si="555"/>
        <v>100</v>
      </c>
    </row>
    <row r="1998" spans="1:6" s="30" customFormat="1" x14ac:dyDescent="0.2">
      <c r="A1998" s="48">
        <v>412600</v>
      </c>
      <c r="B1998" s="49" t="s">
        <v>58</v>
      </c>
      <c r="C1998" s="58">
        <v>5500</v>
      </c>
      <c r="D1998" s="58">
        <v>5500</v>
      </c>
      <c r="E1998" s="58">
        <v>0</v>
      </c>
      <c r="F1998" s="283">
        <f t="shared" si="555"/>
        <v>100</v>
      </c>
    </row>
    <row r="1999" spans="1:6" s="30" customFormat="1" x14ac:dyDescent="0.2">
      <c r="A1999" s="48">
        <v>412700</v>
      </c>
      <c r="B1999" s="49" t="s">
        <v>60</v>
      </c>
      <c r="C1999" s="58">
        <v>180000</v>
      </c>
      <c r="D1999" s="58">
        <v>180000</v>
      </c>
      <c r="E1999" s="58">
        <v>0</v>
      </c>
      <c r="F1999" s="283">
        <f t="shared" si="555"/>
        <v>100</v>
      </c>
    </row>
    <row r="2000" spans="1:6" s="30" customFormat="1" x14ac:dyDescent="0.2">
      <c r="A2000" s="48">
        <v>412900</v>
      </c>
      <c r="B2000" s="53" t="s">
        <v>74</v>
      </c>
      <c r="C2000" s="58">
        <v>600</v>
      </c>
      <c r="D2000" s="58">
        <v>600</v>
      </c>
      <c r="E2000" s="58">
        <v>0</v>
      </c>
      <c r="F2000" s="283">
        <f t="shared" si="555"/>
        <v>100</v>
      </c>
    </row>
    <row r="2001" spans="1:6" s="30" customFormat="1" x14ac:dyDescent="0.2">
      <c r="A2001" s="48">
        <v>412900</v>
      </c>
      <c r="B2001" s="53" t="s">
        <v>75</v>
      </c>
      <c r="C2001" s="58">
        <v>1500</v>
      </c>
      <c r="D2001" s="58">
        <v>1500</v>
      </c>
      <c r="E2001" s="58">
        <v>0</v>
      </c>
      <c r="F2001" s="283">
        <f t="shared" si="555"/>
        <v>100</v>
      </c>
    </row>
    <row r="2002" spans="1:6" s="30" customFormat="1" x14ac:dyDescent="0.2">
      <c r="A2002" s="48">
        <v>412900</v>
      </c>
      <c r="B2002" s="49" t="s">
        <v>76</v>
      </c>
      <c r="C2002" s="58">
        <v>1000</v>
      </c>
      <c r="D2002" s="58">
        <v>1000</v>
      </c>
      <c r="E2002" s="58">
        <v>0</v>
      </c>
      <c r="F2002" s="283">
        <f t="shared" si="555"/>
        <v>100</v>
      </c>
    </row>
    <row r="2003" spans="1:6" s="30" customFormat="1" x14ac:dyDescent="0.2">
      <c r="A2003" s="48">
        <v>412900</v>
      </c>
      <c r="B2003" s="53" t="s">
        <v>77</v>
      </c>
      <c r="C2003" s="58">
        <v>1300</v>
      </c>
      <c r="D2003" s="58">
        <v>900</v>
      </c>
      <c r="E2003" s="58">
        <v>0</v>
      </c>
      <c r="F2003" s="283">
        <f t="shared" si="555"/>
        <v>69.230769230769226</v>
      </c>
    </row>
    <row r="2004" spans="1:6" s="30" customFormat="1" x14ac:dyDescent="0.2">
      <c r="A2004" s="48">
        <v>412900</v>
      </c>
      <c r="B2004" s="53" t="s">
        <v>78</v>
      </c>
      <c r="C2004" s="58">
        <v>3800</v>
      </c>
      <c r="D2004" s="58">
        <v>4200</v>
      </c>
      <c r="E2004" s="58">
        <v>0</v>
      </c>
      <c r="F2004" s="283">
        <f t="shared" si="555"/>
        <v>110.5263157894737</v>
      </c>
    </row>
    <row r="2005" spans="1:6" s="30" customFormat="1" x14ac:dyDescent="0.2">
      <c r="A2005" s="48">
        <v>412900</v>
      </c>
      <c r="B2005" s="49" t="s">
        <v>80</v>
      </c>
      <c r="C2005" s="58">
        <v>13700</v>
      </c>
      <c r="D2005" s="58">
        <v>13700</v>
      </c>
      <c r="E2005" s="58">
        <v>0</v>
      </c>
      <c r="F2005" s="283">
        <f t="shared" si="555"/>
        <v>100</v>
      </c>
    </row>
    <row r="2006" spans="1:6" s="55" customFormat="1" x14ac:dyDescent="0.2">
      <c r="A2006" s="46">
        <v>413000</v>
      </c>
      <c r="B2006" s="51" t="s">
        <v>96</v>
      </c>
      <c r="C2006" s="45">
        <f t="shared" ref="C2006:D2006" si="560">C2007</f>
        <v>300</v>
      </c>
      <c r="D2006" s="45">
        <f t="shared" si="560"/>
        <v>300</v>
      </c>
      <c r="E2006" s="45">
        <f t="shared" ref="E2006" si="561">E2007</f>
        <v>0</v>
      </c>
      <c r="F2006" s="282">
        <f t="shared" si="555"/>
        <v>100</v>
      </c>
    </row>
    <row r="2007" spans="1:6" s="30" customFormat="1" x14ac:dyDescent="0.2">
      <c r="A2007" s="48">
        <v>413900</v>
      </c>
      <c r="B2007" s="49" t="s">
        <v>106</v>
      </c>
      <c r="C2007" s="58">
        <v>300</v>
      </c>
      <c r="D2007" s="58">
        <v>300</v>
      </c>
      <c r="E2007" s="58">
        <v>0</v>
      </c>
      <c r="F2007" s="283">
        <f t="shared" si="555"/>
        <v>100</v>
      </c>
    </row>
    <row r="2008" spans="1:6" s="30" customFormat="1" x14ac:dyDescent="0.2">
      <c r="A2008" s="46">
        <v>510000</v>
      </c>
      <c r="B2008" s="51" t="s">
        <v>244</v>
      </c>
      <c r="C2008" s="45">
        <f>C2009+0+0</f>
        <v>22000</v>
      </c>
      <c r="D2008" s="45">
        <f>D2009+0+0</f>
        <v>21600</v>
      </c>
      <c r="E2008" s="45">
        <f>E2009+0+0</f>
        <v>0</v>
      </c>
      <c r="F2008" s="282">
        <f t="shared" si="555"/>
        <v>98.181818181818187</v>
      </c>
    </row>
    <row r="2009" spans="1:6" s="30" customFormat="1" x14ac:dyDescent="0.2">
      <c r="A2009" s="46">
        <v>511000</v>
      </c>
      <c r="B2009" s="51" t="s">
        <v>245</v>
      </c>
      <c r="C2009" s="45">
        <f t="shared" ref="C2009:D2009" si="562">SUM(C2010:C2011)</f>
        <v>22000</v>
      </c>
      <c r="D2009" s="45">
        <f t="shared" si="562"/>
        <v>21600</v>
      </c>
      <c r="E2009" s="45">
        <f t="shared" ref="E2009" si="563">SUM(E2010:E2011)</f>
        <v>0</v>
      </c>
      <c r="F2009" s="282">
        <f t="shared" si="555"/>
        <v>98.181818181818187</v>
      </c>
    </row>
    <row r="2010" spans="1:6" s="30" customFormat="1" x14ac:dyDescent="0.2">
      <c r="A2010" s="56">
        <v>511200</v>
      </c>
      <c r="B2010" s="49" t="s">
        <v>247</v>
      </c>
      <c r="C2010" s="58">
        <v>2000</v>
      </c>
      <c r="D2010" s="58">
        <v>0</v>
      </c>
      <c r="E2010" s="58">
        <v>0</v>
      </c>
      <c r="F2010" s="283">
        <f t="shared" si="555"/>
        <v>0</v>
      </c>
    </row>
    <row r="2011" spans="1:6" s="30" customFormat="1" x14ac:dyDescent="0.2">
      <c r="A2011" s="48">
        <v>511300</v>
      </c>
      <c r="B2011" s="49" t="s">
        <v>248</v>
      </c>
      <c r="C2011" s="58">
        <v>20000</v>
      </c>
      <c r="D2011" s="58">
        <v>21600</v>
      </c>
      <c r="E2011" s="58">
        <v>0</v>
      </c>
      <c r="F2011" s="283">
        <f t="shared" si="555"/>
        <v>108</v>
      </c>
    </row>
    <row r="2012" spans="1:6" s="55" customFormat="1" x14ac:dyDescent="0.2">
      <c r="A2012" s="46">
        <v>630000</v>
      </c>
      <c r="B2012" s="51" t="s">
        <v>275</v>
      </c>
      <c r="C2012" s="45">
        <f>C2013+C2015</f>
        <v>40000</v>
      </c>
      <c r="D2012" s="45">
        <f>D2013+D2015</f>
        <v>56800</v>
      </c>
      <c r="E2012" s="45">
        <f>E2013+E2015</f>
        <v>5400</v>
      </c>
      <c r="F2012" s="282">
        <f t="shared" si="555"/>
        <v>142</v>
      </c>
    </row>
    <row r="2013" spans="1:6" s="55" customFormat="1" x14ac:dyDescent="0.2">
      <c r="A2013" s="46">
        <v>631000</v>
      </c>
      <c r="B2013" s="51" t="s">
        <v>276</v>
      </c>
      <c r="C2013" s="45">
        <f>0+C2014</f>
        <v>0</v>
      </c>
      <c r="D2013" s="45">
        <f>0+D2014</f>
        <v>0</v>
      </c>
      <c r="E2013" s="45">
        <f>0+E2014</f>
        <v>5400</v>
      </c>
      <c r="F2013" s="282">
        <v>0</v>
      </c>
    </row>
    <row r="2014" spans="1:6" s="30" customFormat="1" x14ac:dyDescent="0.2">
      <c r="A2014" s="56">
        <v>631200</v>
      </c>
      <c r="B2014" s="49" t="s">
        <v>278</v>
      </c>
      <c r="C2014" s="58">
        <v>0</v>
      </c>
      <c r="D2014" s="58">
        <v>0</v>
      </c>
      <c r="E2014" s="58">
        <v>5400</v>
      </c>
      <c r="F2014" s="283">
        <v>0</v>
      </c>
    </row>
    <row r="2015" spans="1:6" s="55" customFormat="1" x14ac:dyDescent="0.2">
      <c r="A2015" s="46">
        <v>638000</v>
      </c>
      <c r="B2015" s="51" t="s">
        <v>282</v>
      </c>
      <c r="C2015" s="45">
        <f t="shared" ref="C2015:D2015" si="564">C2016</f>
        <v>40000</v>
      </c>
      <c r="D2015" s="45">
        <f t="shared" si="564"/>
        <v>56800</v>
      </c>
      <c r="E2015" s="45">
        <f t="shared" ref="E2015" si="565">E2016</f>
        <v>0</v>
      </c>
      <c r="F2015" s="282">
        <f t="shared" si="555"/>
        <v>142</v>
      </c>
    </row>
    <row r="2016" spans="1:6" s="30" customFormat="1" x14ac:dyDescent="0.2">
      <c r="A2016" s="48">
        <v>638100</v>
      </c>
      <c r="B2016" s="49" t="s">
        <v>283</v>
      </c>
      <c r="C2016" s="58">
        <v>40000</v>
      </c>
      <c r="D2016" s="58">
        <v>56800</v>
      </c>
      <c r="E2016" s="58">
        <v>0</v>
      </c>
      <c r="F2016" s="283">
        <f t="shared" si="555"/>
        <v>142</v>
      </c>
    </row>
    <row r="2017" spans="1:6" s="30" customFormat="1" x14ac:dyDescent="0.2">
      <c r="A2017" s="89"/>
      <c r="B2017" s="83" t="s">
        <v>292</v>
      </c>
      <c r="C2017" s="87">
        <f>C1988+C2008+C2012</f>
        <v>2825700</v>
      </c>
      <c r="D2017" s="87">
        <f>D1988+D2008+D2012</f>
        <v>2621499.9999999991</v>
      </c>
      <c r="E2017" s="87">
        <f>E1988+E2008+E2012</f>
        <v>5400</v>
      </c>
      <c r="F2017" s="34">
        <f t="shared" si="555"/>
        <v>92.773472060020495</v>
      </c>
    </row>
    <row r="2018" spans="1:6" s="30" customFormat="1" x14ac:dyDescent="0.2">
      <c r="A2018" s="66"/>
      <c r="B2018" s="44"/>
      <c r="C2018" s="67"/>
      <c r="D2018" s="67"/>
      <c r="E2018" s="67"/>
      <c r="F2018" s="279"/>
    </row>
    <row r="2019" spans="1:6" s="30" customFormat="1" x14ac:dyDescent="0.2">
      <c r="A2019" s="43"/>
      <c r="B2019" s="44"/>
      <c r="C2019" s="50"/>
      <c r="D2019" s="50"/>
      <c r="E2019" s="50"/>
      <c r="F2019" s="284"/>
    </row>
    <row r="2020" spans="1:6" s="30" customFormat="1" x14ac:dyDescent="0.2">
      <c r="A2020" s="48" t="s">
        <v>402</v>
      </c>
      <c r="B2020" s="51"/>
      <c r="C2020" s="50"/>
      <c r="D2020" s="50"/>
      <c r="E2020" s="50"/>
      <c r="F2020" s="284"/>
    </row>
    <row r="2021" spans="1:6" s="30" customFormat="1" x14ac:dyDescent="0.2">
      <c r="A2021" s="48" t="s">
        <v>372</v>
      </c>
      <c r="B2021" s="51"/>
      <c r="C2021" s="50"/>
      <c r="D2021" s="50"/>
      <c r="E2021" s="50"/>
      <c r="F2021" s="284"/>
    </row>
    <row r="2022" spans="1:6" s="30" customFormat="1" x14ac:dyDescent="0.2">
      <c r="A2022" s="48" t="s">
        <v>403</v>
      </c>
      <c r="B2022" s="51"/>
      <c r="C2022" s="50"/>
      <c r="D2022" s="50"/>
      <c r="E2022" s="50"/>
      <c r="F2022" s="284"/>
    </row>
    <row r="2023" spans="1:6" s="30" customFormat="1" x14ac:dyDescent="0.2">
      <c r="A2023" s="48" t="s">
        <v>291</v>
      </c>
      <c r="B2023" s="51"/>
      <c r="C2023" s="50"/>
      <c r="D2023" s="50"/>
      <c r="E2023" s="50"/>
      <c r="F2023" s="284"/>
    </row>
    <row r="2024" spans="1:6" s="30" customFormat="1" x14ac:dyDescent="0.2">
      <c r="A2024" s="48"/>
      <c r="B2024" s="79"/>
      <c r="C2024" s="67"/>
      <c r="D2024" s="67"/>
      <c r="E2024" s="67"/>
      <c r="F2024" s="279"/>
    </row>
    <row r="2025" spans="1:6" s="30" customFormat="1" x14ac:dyDescent="0.2">
      <c r="A2025" s="46">
        <v>410000</v>
      </c>
      <c r="B2025" s="47" t="s">
        <v>44</v>
      </c>
      <c r="C2025" s="45">
        <f t="shared" ref="C2025:D2025" si="566">C2026+C2031</f>
        <v>1902000</v>
      </c>
      <c r="D2025" s="45">
        <f t="shared" si="566"/>
        <v>2052200.0000000002</v>
      </c>
      <c r="E2025" s="45">
        <f t="shared" ref="E2025" si="567">E2026+E2031</f>
        <v>0</v>
      </c>
      <c r="F2025" s="282">
        <f t="shared" ref="F2025:F2048" si="568">D2025/C2025*100</f>
        <v>107.89695057833862</v>
      </c>
    </row>
    <row r="2026" spans="1:6" s="30" customFormat="1" x14ac:dyDescent="0.2">
      <c r="A2026" s="46">
        <v>411000</v>
      </c>
      <c r="B2026" s="47" t="s">
        <v>45</v>
      </c>
      <c r="C2026" s="45">
        <f t="shared" ref="C2026:D2026" si="569">SUM(C2027:C2030)</f>
        <v>1592300</v>
      </c>
      <c r="D2026" s="45">
        <f t="shared" si="569"/>
        <v>1702500.0000000002</v>
      </c>
      <c r="E2026" s="45">
        <f t="shared" ref="E2026" si="570">SUM(E2027:E2030)</f>
        <v>0</v>
      </c>
      <c r="F2026" s="282">
        <f t="shared" si="568"/>
        <v>106.92080638070718</v>
      </c>
    </row>
    <row r="2027" spans="1:6" s="30" customFormat="1" x14ac:dyDescent="0.2">
      <c r="A2027" s="48">
        <v>411100</v>
      </c>
      <c r="B2027" s="49" t="s">
        <v>46</v>
      </c>
      <c r="C2027" s="58">
        <v>1490000</v>
      </c>
      <c r="D2027" s="58">
        <v>1553000.0000000002</v>
      </c>
      <c r="E2027" s="58">
        <v>0</v>
      </c>
      <c r="F2027" s="283">
        <f t="shared" si="568"/>
        <v>104.22818791946311</v>
      </c>
    </row>
    <row r="2028" spans="1:6" s="30" customFormat="1" x14ac:dyDescent="0.2">
      <c r="A2028" s="48">
        <v>411200</v>
      </c>
      <c r="B2028" s="49" t="s">
        <v>47</v>
      </c>
      <c r="C2028" s="58">
        <v>57000</v>
      </c>
      <c r="D2028" s="58">
        <v>93000</v>
      </c>
      <c r="E2028" s="58">
        <v>0</v>
      </c>
      <c r="F2028" s="283">
        <f t="shared" si="568"/>
        <v>163.15789473684211</v>
      </c>
    </row>
    <row r="2029" spans="1:6" s="30" customFormat="1" ht="40.5" x14ac:dyDescent="0.2">
      <c r="A2029" s="48">
        <v>411300</v>
      </c>
      <c r="B2029" s="49" t="s">
        <v>48</v>
      </c>
      <c r="C2029" s="58">
        <v>15300</v>
      </c>
      <c r="D2029" s="58">
        <v>17800</v>
      </c>
      <c r="E2029" s="58">
        <v>0</v>
      </c>
      <c r="F2029" s="283">
        <f t="shared" si="568"/>
        <v>116.33986928104576</v>
      </c>
    </row>
    <row r="2030" spans="1:6" s="30" customFormat="1" x14ac:dyDescent="0.2">
      <c r="A2030" s="48">
        <v>411400</v>
      </c>
      <c r="B2030" s="49" t="s">
        <v>49</v>
      </c>
      <c r="C2030" s="58">
        <v>30000</v>
      </c>
      <c r="D2030" s="58">
        <v>38700</v>
      </c>
      <c r="E2030" s="58">
        <v>0</v>
      </c>
      <c r="F2030" s="283">
        <f t="shared" si="568"/>
        <v>129</v>
      </c>
    </row>
    <row r="2031" spans="1:6" s="30" customFormat="1" x14ac:dyDescent="0.2">
      <c r="A2031" s="46">
        <v>412000</v>
      </c>
      <c r="B2031" s="51" t="s">
        <v>50</v>
      </c>
      <c r="C2031" s="45">
        <f>SUM(C2032:C2039)</f>
        <v>309700</v>
      </c>
      <c r="D2031" s="45">
        <f>SUM(D2032:D2039)</f>
        <v>349700</v>
      </c>
      <c r="E2031" s="45">
        <f>SUM(E2032:E2039)</f>
        <v>0</v>
      </c>
      <c r="F2031" s="282">
        <f t="shared" si="568"/>
        <v>112.91572489505974</v>
      </c>
    </row>
    <row r="2032" spans="1:6" s="30" customFormat="1" x14ac:dyDescent="0.2">
      <c r="A2032" s="48">
        <v>412200</v>
      </c>
      <c r="B2032" s="49" t="s">
        <v>52</v>
      </c>
      <c r="C2032" s="58">
        <v>90500</v>
      </c>
      <c r="D2032" s="58">
        <v>130000</v>
      </c>
      <c r="E2032" s="58">
        <v>0</v>
      </c>
      <c r="F2032" s="283">
        <f t="shared" si="568"/>
        <v>143.64640883977901</v>
      </c>
    </row>
    <row r="2033" spans="1:6" s="30" customFormat="1" x14ac:dyDescent="0.2">
      <c r="A2033" s="48">
        <v>412300</v>
      </c>
      <c r="B2033" s="49" t="s">
        <v>53</v>
      </c>
      <c r="C2033" s="58">
        <v>12000</v>
      </c>
      <c r="D2033" s="58">
        <v>12000</v>
      </c>
      <c r="E2033" s="58">
        <v>0</v>
      </c>
      <c r="F2033" s="283">
        <f t="shared" si="568"/>
        <v>100</v>
      </c>
    </row>
    <row r="2034" spans="1:6" s="30" customFormat="1" x14ac:dyDescent="0.2">
      <c r="A2034" s="48">
        <v>412500</v>
      </c>
      <c r="B2034" s="49" t="s">
        <v>57</v>
      </c>
      <c r="C2034" s="58">
        <v>8000</v>
      </c>
      <c r="D2034" s="58">
        <v>8000</v>
      </c>
      <c r="E2034" s="58">
        <v>0</v>
      </c>
      <c r="F2034" s="283">
        <f t="shared" si="568"/>
        <v>100</v>
      </c>
    </row>
    <row r="2035" spans="1:6" s="30" customFormat="1" x14ac:dyDescent="0.2">
      <c r="A2035" s="48">
        <v>412600</v>
      </c>
      <c r="B2035" s="49" t="s">
        <v>58</v>
      </c>
      <c r="C2035" s="58">
        <v>6000</v>
      </c>
      <c r="D2035" s="58">
        <v>6000</v>
      </c>
      <c r="E2035" s="58">
        <v>0</v>
      </c>
      <c r="F2035" s="283">
        <f t="shared" si="568"/>
        <v>100</v>
      </c>
    </row>
    <row r="2036" spans="1:6" s="30" customFormat="1" x14ac:dyDescent="0.2">
      <c r="A2036" s="48">
        <v>412700</v>
      </c>
      <c r="B2036" s="49" t="s">
        <v>60</v>
      </c>
      <c r="C2036" s="58">
        <v>190000</v>
      </c>
      <c r="D2036" s="58">
        <v>190000</v>
      </c>
      <c r="E2036" s="58">
        <v>0</v>
      </c>
      <c r="F2036" s="283">
        <f t="shared" si="568"/>
        <v>100</v>
      </c>
    </row>
    <row r="2037" spans="1:6" s="30" customFormat="1" x14ac:dyDescent="0.2">
      <c r="A2037" s="48">
        <v>412900</v>
      </c>
      <c r="B2037" s="49" t="s">
        <v>76</v>
      </c>
      <c r="C2037" s="58">
        <v>400</v>
      </c>
      <c r="D2037" s="58">
        <v>400</v>
      </c>
      <c r="E2037" s="58">
        <v>0</v>
      </c>
      <c r="F2037" s="283">
        <f t="shared" si="568"/>
        <v>100</v>
      </c>
    </row>
    <row r="2038" spans="1:6" s="30" customFormat="1" x14ac:dyDescent="0.2">
      <c r="A2038" s="48">
        <v>412900</v>
      </c>
      <c r="B2038" s="53" t="s">
        <v>77</v>
      </c>
      <c r="C2038" s="58">
        <v>300</v>
      </c>
      <c r="D2038" s="58">
        <v>300</v>
      </c>
      <c r="E2038" s="58">
        <v>0</v>
      </c>
      <c r="F2038" s="283">
        <f t="shared" si="568"/>
        <v>100</v>
      </c>
    </row>
    <row r="2039" spans="1:6" s="30" customFormat="1" x14ac:dyDescent="0.2">
      <c r="A2039" s="48">
        <v>412900</v>
      </c>
      <c r="B2039" s="53" t="s">
        <v>78</v>
      </c>
      <c r="C2039" s="58">
        <v>2500</v>
      </c>
      <c r="D2039" s="58">
        <v>3000</v>
      </c>
      <c r="E2039" s="58">
        <v>0</v>
      </c>
      <c r="F2039" s="283">
        <f t="shared" si="568"/>
        <v>120</v>
      </c>
    </row>
    <row r="2040" spans="1:6" s="55" customFormat="1" x14ac:dyDescent="0.2">
      <c r="A2040" s="46">
        <v>510000</v>
      </c>
      <c r="B2040" s="51" t="s">
        <v>244</v>
      </c>
      <c r="C2040" s="45">
        <f>C2041+C2043</f>
        <v>10000</v>
      </c>
      <c r="D2040" s="45">
        <f>D2041+D2043</f>
        <v>16000</v>
      </c>
      <c r="E2040" s="45">
        <f>E2041+E2043</f>
        <v>0</v>
      </c>
      <c r="F2040" s="282">
        <f t="shared" si="568"/>
        <v>160</v>
      </c>
    </row>
    <row r="2041" spans="1:6" s="55" customFormat="1" x14ac:dyDescent="0.2">
      <c r="A2041" s="46">
        <v>511000</v>
      </c>
      <c r="B2041" s="51" t="s">
        <v>245</v>
      </c>
      <c r="C2041" s="45">
        <f>C2042+0</f>
        <v>10000</v>
      </c>
      <c r="D2041" s="45">
        <f>D2042+0</f>
        <v>10000</v>
      </c>
      <c r="E2041" s="45">
        <f>E2042+0</f>
        <v>0</v>
      </c>
      <c r="F2041" s="282">
        <f t="shared" si="568"/>
        <v>100</v>
      </c>
    </row>
    <row r="2042" spans="1:6" s="30" customFormat="1" x14ac:dyDescent="0.2">
      <c r="A2042" s="48">
        <v>511300</v>
      </c>
      <c r="B2042" s="49" t="s">
        <v>248</v>
      </c>
      <c r="C2042" s="58">
        <v>10000</v>
      </c>
      <c r="D2042" s="58">
        <v>10000</v>
      </c>
      <c r="E2042" s="58">
        <v>0</v>
      </c>
      <c r="F2042" s="283">
        <f t="shared" si="568"/>
        <v>100</v>
      </c>
    </row>
    <row r="2043" spans="1:6" s="55" customFormat="1" x14ac:dyDescent="0.2">
      <c r="A2043" s="46">
        <v>513000</v>
      </c>
      <c r="B2043" s="51" t="s">
        <v>252</v>
      </c>
      <c r="C2043" s="45">
        <f t="shared" ref="C2043:D2043" si="571">C2044</f>
        <v>0</v>
      </c>
      <c r="D2043" s="45">
        <f t="shared" si="571"/>
        <v>6000</v>
      </c>
      <c r="E2043" s="45">
        <f t="shared" ref="E2043" si="572">E2044</f>
        <v>0</v>
      </c>
      <c r="F2043" s="282">
        <v>0</v>
      </c>
    </row>
    <row r="2044" spans="1:6" s="30" customFormat="1" x14ac:dyDescent="0.2">
      <c r="A2044" s="48">
        <v>513700</v>
      </c>
      <c r="B2044" s="49" t="s">
        <v>254</v>
      </c>
      <c r="C2044" s="58">
        <v>0</v>
      </c>
      <c r="D2044" s="58">
        <v>6000</v>
      </c>
      <c r="E2044" s="58">
        <v>0</v>
      </c>
      <c r="F2044" s="283">
        <v>0</v>
      </c>
    </row>
    <row r="2045" spans="1:6" s="55" customFormat="1" x14ac:dyDescent="0.2">
      <c r="A2045" s="46">
        <v>630000</v>
      </c>
      <c r="B2045" s="51" t="s">
        <v>275</v>
      </c>
      <c r="C2045" s="45">
        <f>C2046+0</f>
        <v>0</v>
      </c>
      <c r="D2045" s="45">
        <f>D2046+0</f>
        <v>0</v>
      </c>
      <c r="E2045" s="45">
        <f>E2046+0</f>
        <v>10000</v>
      </c>
      <c r="F2045" s="282">
        <v>0</v>
      </c>
    </row>
    <row r="2046" spans="1:6" s="55" customFormat="1" x14ac:dyDescent="0.2">
      <c r="A2046" s="46">
        <v>631000</v>
      </c>
      <c r="B2046" s="51" t="s">
        <v>276</v>
      </c>
      <c r="C2046" s="45">
        <f>0+C2047</f>
        <v>0</v>
      </c>
      <c r="D2046" s="45">
        <f>0+D2047</f>
        <v>0</v>
      </c>
      <c r="E2046" s="45">
        <f>0+E2047</f>
        <v>10000</v>
      </c>
      <c r="F2046" s="282">
        <v>0</v>
      </c>
    </row>
    <row r="2047" spans="1:6" s="30" customFormat="1" x14ac:dyDescent="0.2">
      <c r="A2047" s="56">
        <v>631200</v>
      </c>
      <c r="B2047" s="49" t="s">
        <v>278</v>
      </c>
      <c r="C2047" s="58">
        <v>0</v>
      </c>
      <c r="D2047" s="58">
        <v>0</v>
      </c>
      <c r="E2047" s="58">
        <v>10000</v>
      </c>
      <c r="F2047" s="283">
        <v>0</v>
      </c>
    </row>
    <row r="2048" spans="1:6" s="30" customFormat="1" x14ac:dyDescent="0.2">
      <c r="A2048" s="89"/>
      <c r="B2048" s="83" t="s">
        <v>292</v>
      </c>
      <c r="C2048" s="87">
        <f>C2025+C2040+C2045</f>
        <v>1912000</v>
      </c>
      <c r="D2048" s="87">
        <f>D2025+D2040+D2045</f>
        <v>2068200.0000000002</v>
      </c>
      <c r="E2048" s="87">
        <f>E2025+E2040+E2045</f>
        <v>10000</v>
      </c>
      <c r="F2048" s="34">
        <f t="shared" si="568"/>
        <v>108.16945606694561</v>
      </c>
    </row>
    <row r="2049" spans="1:6" s="30" customFormat="1" x14ac:dyDescent="0.2">
      <c r="A2049" s="66"/>
      <c r="B2049" s="44"/>
      <c r="C2049" s="67"/>
      <c r="D2049" s="67"/>
      <c r="E2049" s="67"/>
      <c r="F2049" s="279"/>
    </row>
    <row r="2050" spans="1:6" s="30" customFormat="1" x14ac:dyDescent="0.2">
      <c r="A2050" s="43"/>
      <c r="B2050" s="44"/>
      <c r="C2050" s="50"/>
      <c r="D2050" s="50"/>
      <c r="E2050" s="50"/>
      <c r="F2050" s="284"/>
    </row>
    <row r="2051" spans="1:6" s="30" customFormat="1" x14ac:dyDescent="0.2">
      <c r="A2051" s="48" t="s">
        <v>404</v>
      </c>
      <c r="B2051" s="51"/>
      <c r="C2051" s="50"/>
      <c r="D2051" s="50"/>
      <c r="E2051" s="50"/>
      <c r="F2051" s="284"/>
    </row>
    <row r="2052" spans="1:6" s="30" customFormat="1" x14ac:dyDescent="0.2">
      <c r="A2052" s="48" t="s">
        <v>372</v>
      </c>
      <c r="B2052" s="51"/>
      <c r="C2052" s="50"/>
      <c r="D2052" s="50"/>
      <c r="E2052" s="50"/>
      <c r="F2052" s="284"/>
    </row>
    <row r="2053" spans="1:6" s="30" customFormat="1" x14ac:dyDescent="0.2">
      <c r="A2053" s="48" t="s">
        <v>405</v>
      </c>
      <c r="B2053" s="51"/>
      <c r="C2053" s="50"/>
      <c r="D2053" s="50"/>
      <c r="E2053" s="50"/>
      <c r="F2053" s="284"/>
    </row>
    <row r="2054" spans="1:6" s="30" customFormat="1" x14ac:dyDescent="0.2">
      <c r="A2054" s="48" t="s">
        <v>291</v>
      </c>
      <c r="B2054" s="51"/>
      <c r="C2054" s="50"/>
      <c r="D2054" s="50"/>
      <c r="E2054" s="50"/>
      <c r="F2054" s="284"/>
    </row>
    <row r="2055" spans="1:6" s="30" customFormat="1" x14ac:dyDescent="0.2">
      <c r="A2055" s="48"/>
      <c r="B2055" s="79"/>
      <c r="C2055" s="67"/>
      <c r="D2055" s="67"/>
      <c r="E2055" s="67"/>
      <c r="F2055" s="279"/>
    </row>
    <row r="2056" spans="1:6" s="30" customFormat="1" x14ac:dyDescent="0.2">
      <c r="A2056" s="46">
        <v>410000</v>
      </c>
      <c r="B2056" s="47" t="s">
        <v>44</v>
      </c>
      <c r="C2056" s="45">
        <f t="shared" ref="C2056:D2056" si="573">C2057+C2062</f>
        <v>1439000</v>
      </c>
      <c r="D2056" s="45">
        <f t="shared" si="573"/>
        <v>1458000.0000000007</v>
      </c>
      <c r="E2056" s="45">
        <f t="shared" ref="E2056" si="574">E2057+E2062</f>
        <v>0</v>
      </c>
      <c r="F2056" s="282">
        <f t="shared" ref="F2056:F2081" si="575">D2056/C2056*100</f>
        <v>101.32036136205704</v>
      </c>
    </row>
    <row r="2057" spans="1:6" s="30" customFormat="1" x14ac:dyDescent="0.2">
      <c r="A2057" s="46">
        <v>411000</v>
      </c>
      <c r="B2057" s="47" t="s">
        <v>45</v>
      </c>
      <c r="C2057" s="45">
        <f t="shared" ref="C2057:D2057" si="576">SUM(C2058:C2061)</f>
        <v>1302000</v>
      </c>
      <c r="D2057" s="45">
        <f t="shared" si="576"/>
        <v>1320200.0000000007</v>
      </c>
      <c r="E2057" s="45">
        <f t="shared" ref="E2057" si="577">SUM(E2058:E2061)</f>
        <v>0</v>
      </c>
      <c r="F2057" s="282">
        <f t="shared" si="575"/>
        <v>101.39784946236566</v>
      </c>
    </row>
    <row r="2058" spans="1:6" s="30" customFormat="1" x14ac:dyDescent="0.2">
      <c r="A2058" s="48">
        <v>411100</v>
      </c>
      <c r="B2058" s="49" t="s">
        <v>46</v>
      </c>
      <c r="C2058" s="58">
        <v>1246000</v>
      </c>
      <c r="D2058" s="58">
        <v>1238800.0000000007</v>
      </c>
      <c r="E2058" s="58">
        <v>0</v>
      </c>
      <c r="F2058" s="283">
        <f t="shared" si="575"/>
        <v>99.422150882825093</v>
      </c>
    </row>
    <row r="2059" spans="1:6" s="30" customFormat="1" x14ac:dyDescent="0.2">
      <c r="A2059" s="48">
        <v>411200</v>
      </c>
      <c r="B2059" s="49" t="s">
        <v>47</v>
      </c>
      <c r="C2059" s="58">
        <v>40000</v>
      </c>
      <c r="D2059" s="58">
        <v>36900</v>
      </c>
      <c r="E2059" s="58">
        <v>0</v>
      </c>
      <c r="F2059" s="283">
        <f t="shared" si="575"/>
        <v>92.25</v>
      </c>
    </row>
    <row r="2060" spans="1:6" s="30" customFormat="1" ht="40.5" x14ac:dyDescent="0.2">
      <c r="A2060" s="48">
        <v>411300</v>
      </c>
      <c r="B2060" s="49" t="s">
        <v>48</v>
      </c>
      <c r="C2060" s="58">
        <v>5000</v>
      </c>
      <c r="D2060" s="58">
        <v>9000</v>
      </c>
      <c r="E2060" s="58">
        <v>0</v>
      </c>
      <c r="F2060" s="283">
        <f t="shared" si="575"/>
        <v>180</v>
      </c>
    </row>
    <row r="2061" spans="1:6" s="30" customFormat="1" x14ac:dyDescent="0.2">
      <c r="A2061" s="48">
        <v>411400</v>
      </c>
      <c r="B2061" s="49" t="s">
        <v>49</v>
      </c>
      <c r="C2061" s="58">
        <v>11000</v>
      </c>
      <c r="D2061" s="58">
        <v>35500</v>
      </c>
      <c r="E2061" s="58">
        <v>0</v>
      </c>
      <c r="F2061" s="283"/>
    </row>
    <row r="2062" spans="1:6" s="30" customFormat="1" x14ac:dyDescent="0.2">
      <c r="A2062" s="46">
        <v>412000</v>
      </c>
      <c r="B2062" s="51" t="s">
        <v>50</v>
      </c>
      <c r="C2062" s="45">
        <f>SUM(C2063:C2072)</f>
        <v>137000</v>
      </c>
      <c r="D2062" s="45">
        <f>SUM(D2063:D2072)</f>
        <v>137800</v>
      </c>
      <c r="E2062" s="45">
        <f>SUM(E2063:E2072)</f>
        <v>0</v>
      </c>
      <c r="F2062" s="282">
        <f t="shared" si="575"/>
        <v>100.58394160583941</v>
      </c>
    </row>
    <row r="2063" spans="1:6" s="30" customFormat="1" x14ac:dyDescent="0.2">
      <c r="A2063" s="48">
        <v>412200</v>
      </c>
      <c r="B2063" s="49" t="s">
        <v>52</v>
      </c>
      <c r="C2063" s="58">
        <v>43000</v>
      </c>
      <c r="D2063" s="58">
        <v>43000</v>
      </c>
      <c r="E2063" s="58">
        <v>0</v>
      </c>
      <c r="F2063" s="283">
        <f t="shared" si="575"/>
        <v>100</v>
      </c>
    </row>
    <row r="2064" spans="1:6" s="30" customFormat="1" x14ac:dyDescent="0.2">
      <c r="A2064" s="48">
        <v>412300</v>
      </c>
      <c r="B2064" s="49" t="s">
        <v>53</v>
      </c>
      <c r="C2064" s="58">
        <v>8200</v>
      </c>
      <c r="D2064" s="58">
        <v>11400</v>
      </c>
      <c r="E2064" s="58">
        <v>0</v>
      </c>
      <c r="F2064" s="283">
        <f t="shared" si="575"/>
        <v>139.02439024390242</v>
      </c>
    </row>
    <row r="2065" spans="1:6" s="30" customFormat="1" x14ac:dyDescent="0.2">
      <c r="A2065" s="48">
        <v>412500</v>
      </c>
      <c r="B2065" s="49" t="s">
        <v>57</v>
      </c>
      <c r="C2065" s="58">
        <v>5000</v>
      </c>
      <c r="D2065" s="58">
        <v>6000</v>
      </c>
      <c r="E2065" s="58">
        <v>0</v>
      </c>
      <c r="F2065" s="283">
        <f t="shared" si="575"/>
        <v>120</v>
      </c>
    </row>
    <row r="2066" spans="1:6" s="30" customFormat="1" x14ac:dyDescent="0.2">
      <c r="A2066" s="48">
        <v>412600</v>
      </c>
      <c r="B2066" s="49" t="s">
        <v>58</v>
      </c>
      <c r="C2066" s="58">
        <v>8500</v>
      </c>
      <c r="D2066" s="58">
        <v>10000</v>
      </c>
      <c r="E2066" s="58">
        <v>0</v>
      </c>
      <c r="F2066" s="283">
        <f t="shared" si="575"/>
        <v>117.64705882352942</v>
      </c>
    </row>
    <row r="2067" spans="1:6" s="30" customFormat="1" x14ac:dyDescent="0.2">
      <c r="A2067" s="48">
        <v>412700</v>
      </c>
      <c r="B2067" s="49" t="s">
        <v>60</v>
      </c>
      <c r="C2067" s="58">
        <v>57000</v>
      </c>
      <c r="D2067" s="58">
        <v>57600</v>
      </c>
      <c r="E2067" s="58">
        <v>0</v>
      </c>
      <c r="F2067" s="283">
        <f t="shared" si="575"/>
        <v>101.05263157894737</v>
      </c>
    </row>
    <row r="2068" spans="1:6" s="30" customFormat="1" x14ac:dyDescent="0.2">
      <c r="A2068" s="48">
        <v>412900</v>
      </c>
      <c r="B2068" s="53" t="s">
        <v>75</v>
      </c>
      <c r="C2068" s="58">
        <v>3000</v>
      </c>
      <c r="D2068" s="58">
        <v>6000</v>
      </c>
      <c r="E2068" s="58">
        <v>0</v>
      </c>
      <c r="F2068" s="283">
        <f t="shared" si="575"/>
        <v>200</v>
      </c>
    </row>
    <row r="2069" spans="1:6" s="30" customFormat="1" x14ac:dyDescent="0.2">
      <c r="A2069" s="48">
        <v>412900</v>
      </c>
      <c r="B2069" s="49" t="s">
        <v>76</v>
      </c>
      <c r="C2069" s="58">
        <v>1000</v>
      </c>
      <c r="D2069" s="58">
        <v>1000</v>
      </c>
      <c r="E2069" s="58">
        <v>0</v>
      </c>
      <c r="F2069" s="283">
        <f t="shared" si="575"/>
        <v>100</v>
      </c>
    </row>
    <row r="2070" spans="1:6" s="30" customFormat="1" x14ac:dyDescent="0.2">
      <c r="A2070" s="48">
        <v>412900</v>
      </c>
      <c r="B2070" s="53" t="s">
        <v>77</v>
      </c>
      <c r="C2070" s="58">
        <v>200</v>
      </c>
      <c r="D2070" s="58">
        <v>200</v>
      </c>
      <c r="E2070" s="58">
        <v>0</v>
      </c>
      <c r="F2070" s="283">
        <f t="shared" si="575"/>
        <v>100</v>
      </c>
    </row>
    <row r="2071" spans="1:6" s="30" customFormat="1" x14ac:dyDescent="0.2">
      <c r="A2071" s="48">
        <v>412900</v>
      </c>
      <c r="B2071" s="53" t="s">
        <v>78</v>
      </c>
      <c r="C2071" s="58">
        <v>2000</v>
      </c>
      <c r="D2071" s="58">
        <v>2500</v>
      </c>
      <c r="E2071" s="58">
        <v>0</v>
      </c>
      <c r="F2071" s="283">
        <f t="shared" si="575"/>
        <v>125</v>
      </c>
    </row>
    <row r="2072" spans="1:6" s="30" customFormat="1" x14ac:dyDescent="0.2">
      <c r="A2072" s="48">
        <v>412900</v>
      </c>
      <c r="B2072" s="49" t="s">
        <v>80</v>
      </c>
      <c r="C2072" s="58">
        <v>9100</v>
      </c>
      <c r="D2072" s="58">
        <v>100</v>
      </c>
      <c r="E2072" s="58">
        <v>0</v>
      </c>
      <c r="F2072" s="283"/>
    </row>
    <row r="2073" spans="1:6" s="55" customFormat="1" x14ac:dyDescent="0.2">
      <c r="A2073" s="46">
        <v>510000</v>
      </c>
      <c r="B2073" s="51" t="s">
        <v>244</v>
      </c>
      <c r="C2073" s="45">
        <f t="shared" ref="C2073:E2074" si="578">C2074+0</f>
        <v>4000</v>
      </c>
      <c r="D2073" s="45">
        <f t="shared" si="578"/>
        <v>4000</v>
      </c>
      <c r="E2073" s="45">
        <f t="shared" si="578"/>
        <v>0</v>
      </c>
      <c r="F2073" s="282">
        <f t="shared" si="575"/>
        <v>100</v>
      </c>
    </row>
    <row r="2074" spans="1:6" s="55" customFormat="1" x14ac:dyDescent="0.2">
      <c r="A2074" s="46">
        <v>511000</v>
      </c>
      <c r="B2074" s="51" t="s">
        <v>245</v>
      </c>
      <c r="C2074" s="45">
        <f t="shared" si="578"/>
        <v>4000</v>
      </c>
      <c r="D2074" s="45">
        <f t="shared" si="578"/>
        <v>4000</v>
      </c>
      <c r="E2074" s="45">
        <f t="shared" si="578"/>
        <v>0</v>
      </c>
      <c r="F2074" s="282">
        <f t="shared" si="575"/>
        <v>100</v>
      </c>
    </row>
    <row r="2075" spans="1:6" s="30" customFormat="1" x14ac:dyDescent="0.2">
      <c r="A2075" s="48">
        <v>511300</v>
      </c>
      <c r="B2075" s="49" t="s">
        <v>248</v>
      </c>
      <c r="C2075" s="58">
        <v>4000</v>
      </c>
      <c r="D2075" s="58">
        <v>4000</v>
      </c>
      <c r="E2075" s="58">
        <v>0</v>
      </c>
      <c r="F2075" s="283">
        <f t="shared" si="575"/>
        <v>100</v>
      </c>
    </row>
    <row r="2076" spans="1:6" s="55" customFormat="1" x14ac:dyDescent="0.2">
      <c r="A2076" s="46">
        <v>630000</v>
      </c>
      <c r="B2076" s="51" t="s">
        <v>275</v>
      </c>
      <c r="C2076" s="45">
        <f>C2077+C2079</f>
        <v>5900</v>
      </c>
      <c r="D2076" s="45">
        <f>D2077+D2079</f>
        <v>31200</v>
      </c>
      <c r="E2076" s="45">
        <f>E2077+E2079</f>
        <v>10000</v>
      </c>
      <c r="F2076" s="282"/>
    </row>
    <row r="2077" spans="1:6" s="55" customFormat="1" x14ac:dyDescent="0.2">
      <c r="A2077" s="46">
        <v>631000</v>
      </c>
      <c r="B2077" s="51" t="s">
        <v>276</v>
      </c>
      <c r="C2077" s="45">
        <f>0+C2078</f>
        <v>0</v>
      </c>
      <c r="D2077" s="45">
        <f>0+D2078</f>
        <v>0</v>
      </c>
      <c r="E2077" s="45">
        <f>0+E2078</f>
        <v>10000</v>
      </c>
      <c r="F2077" s="282">
        <v>0</v>
      </c>
    </row>
    <row r="2078" spans="1:6" s="30" customFormat="1" x14ac:dyDescent="0.2">
      <c r="A2078" s="56">
        <v>631200</v>
      </c>
      <c r="B2078" s="49" t="s">
        <v>278</v>
      </c>
      <c r="C2078" s="58">
        <v>0</v>
      </c>
      <c r="D2078" s="58">
        <v>0</v>
      </c>
      <c r="E2078" s="58">
        <v>10000</v>
      </c>
      <c r="F2078" s="283">
        <v>0</v>
      </c>
    </row>
    <row r="2079" spans="1:6" s="55" customFormat="1" x14ac:dyDescent="0.2">
      <c r="A2079" s="46">
        <v>638000</v>
      </c>
      <c r="B2079" s="51" t="s">
        <v>282</v>
      </c>
      <c r="C2079" s="45">
        <f t="shared" ref="C2079:D2079" si="579">C2080</f>
        <v>5900</v>
      </c>
      <c r="D2079" s="45">
        <f t="shared" si="579"/>
        <v>31200</v>
      </c>
      <c r="E2079" s="45">
        <f t="shared" ref="E2079" si="580">E2080</f>
        <v>0</v>
      </c>
      <c r="F2079" s="282"/>
    </row>
    <row r="2080" spans="1:6" s="30" customFormat="1" x14ac:dyDescent="0.2">
      <c r="A2080" s="48">
        <v>638100</v>
      </c>
      <c r="B2080" s="49" t="s">
        <v>283</v>
      </c>
      <c r="C2080" s="58">
        <v>5900</v>
      </c>
      <c r="D2080" s="58">
        <v>31200</v>
      </c>
      <c r="E2080" s="58">
        <v>0</v>
      </c>
      <c r="F2080" s="283"/>
    </row>
    <row r="2081" spans="1:6" s="30" customFormat="1" x14ac:dyDescent="0.2">
      <c r="A2081" s="89"/>
      <c r="B2081" s="83" t="s">
        <v>292</v>
      </c>
      <c r="C2081" s="87">
        <f>C2056+C2073+C2076</f>
        <v>1448900</v>
      </c>
      <c r="D2081" s="87">
        <f>D2056+D2073+D2076</f>
        <v>1493200.0000000007</v>
      </c>
      <c r="E2081" s="87">
        <f>E2056+E2073+E2076</f>
        <v>10000</v>
      </c>
      <c r="F2081" s="34">
        <f t="shared" si="575"/>
        <v>103.05749189039966</v>
      </c>
    </row>
    <row r="2082" spans="1:6" s="30" customFormat="1" x14ac:dyDescent="0.2">
      <c r="A2082" s="66"/>
      <c r="B2082" s="44"/>
      <c r="C2082" s="67"/>
      <c r="D2082" s="67"/>
      <c r="E2082" s="67"/>
      <c r="F2082" s="280"/>
    </row>
    <row r="2083" spans="1:6" s="30" customFormat="1" x14ac:dyDescent="0.2">
      <c r="A2083" s="43"/>
      <c r="B2083" s="44"/>
      <c r="C2083" s="50"/>
      <c r="D2083" s="50"/>
      <c r="E2083" s="50"/>
      <c r="F2083" s="284"/>
    </row>
    <row r="2084" spans="1:6" s="30" customFormat="1" x14ac:dyDescent="0.2">
      <c r="A2084" s="48" t="s">
        <v>407</v>
      </c>
      <c r="B2084" s="51"/>
      <c r="C2084" s="50"/>
      <c r="D2084" s="50"/>
      <c r="E2084" s="50"/>
      <c r="F2084" s="284"/>
    </row>
    <row r="2085" spans="1:6" s="30" customFormat="1" x14ac:dyDescent="0.2">
      <c r="A2085" s="48" t="s">
        <v>372</v>
      </c>
      <c r="B2085" s="51"/>
      <c r="C2085" s="50"/>
      <c r="D2085" s="50"/>
      <c r="E2085" s="50"/>
      <c r="F2085" s="284"/>
    </row>
    <row r="2086" spans="1:6" s="30" customFormat="1" x14ac:dyDescent="0.2">
      <c r="A2086" s="48" t="s">
        <v>408</v>
      </c>
      <c r="B2086" s="51"/>
      <c r="C2086" s="50"/>
      <c r="D2086" s="50"/>
      <c r="E2086" s="50"/>
      <c r="F2086" s="284"/>
    </row>
    <row r="2087" spans="1:6" s="30" customFormat="1" x14ac:dyDescent="0.2">
      <c r="A2087" s="48" t="s">
        <v>291</v>
      </c>
      <c r="B2087" s="51"/>
      <c r="C2087" s="50"/>
      <c r="D2087" s="50"/>
      <c r="E2087" s="50"/>
      <c r="F2087" s="284"/>
    </row>
    <row r="2088" spans="1:6" s="30" customFormat="1" x14ac:dyDescent="0.2">
      <c r="A2088" s="48"/>
      <c r="B2088" s="79"/>
      <c r="C2088" s="67"/>
      <c r="D2088" s="67"/>
      <c r="E2088" s="67"/>
      <c r="F2088" s="279"/>
    </row>
    <row r="2089" spans="1:6" s="30" customFormat="1" x14ac:dyDescent="0.2">
      <c r="A2089" s="46">
        <v>410000</v>
      </c>
      <c r="B2089" s="47" t="s">
        <v>44</v>
      </c>
      <c r="C2089" s="45">
        <f>C2090+C2095+C2108</f>
        <v>9110500</v>
      </c>
      <c r="D2089" s="45">
        <f>D2090+D2095+D2108</f>
        <v>9827500</v>
      </c>
      <c r="E2089" s="45">
        <f>E2090+E2095+E2108</f>
        <v>264200</v>
      </c>
      <c r="F2089" s="282">
        <f t="shared" ref="F2089:F2126" si="581">D2089/C2089*100</f>
        <v>107.87004006366281</v>
      </c>
    </row>
    <row r="2090" spans="1:6" s="30" customFormat="1" x14ac:dyDescent="0.2">
      <c r="A2090" s="46">
        <v>411000</v>
      </c>
      <c r="B2090" s="47" t="s">
        <v>45</v>
      </c>
      <c r="C2090" s="45">
        <f t="shared" ref="C2090:D2090" si="582">SUM(C2091:C2094)</f>
        <v>8145000</v>
      </c>
      <c r="D2090" s="45">
        <f t="shared" si="582"/>
        <v>8828000</v>
      </c>
      <c r="E2090" s="45">
        <f t="shared" ref="E2090" si="583">SUM(E2091:E2094)</f>
        <v>0</v>
      </c>
      <c r="F2090" s="282">
        <f t="shared" si="581"/>
        <v>108.38551258440761</v>
      </c>
    </row>
    <row r="2091" spans="1:6" s="30" customFormat="1" x14ac:dyDescent="0.2">
      <c r="A2091" s="48">
        <v>411100</v>
      </c>
      <c r="B2091" s="49" t="s">
        <v>46</v>
      </c>
      <c r="C2091" s="58">
        <v>7590000</v>
      </c>
      <c r="D2091" s="58">
        <v>8220000</v>
      </c>
      <c r="E2091" s="58">
        <v>0</v>
      </c>
      <c r="F2091" s="283">
        <f t="shared" si="581"/>
        <v>108.300395256917</v>
      </c>
    </row>
    <row r="2092" spans="1:6" s="30" customFormat="1" x14ac:dyDescent="0.2">
      <c r="A2092" s="48">
        <v>411200</v>
      </c>
      <c r="B2092" s="49" t="s">
        <v>47</v>
      </c>
      <c r="C2092" s="58">
        <v>200000</v>
      </c>
      <c r="D2092" s="58">
        <v>205500</v>
      </c>
      <c r="E2092" s="58">
        <v>0</v>
      </c>
      <c r="F2092" s="283">
        <f t="shared" si="581"/>
        <v>102.75000000000001</v>
      </c>
    </row>
    <row r="2093" spans="1:6" s="30" customFormat="1" ht="40.5" x14ac:dyDescent="0.2">
      <c r="A2093" s="48">
        <v>411300</v>
      </c>
      <c r="B2093" s="49" t="s">
        <v>48</v>
      </c>
      <c r="C2093" s="58">
        <v>245000</v>
      </c>
      <c r="D2093" s="58">
        <v>300000</v>
      </c>
      <c r="E2093" s="58">
        <v>0</v>
      </c>
      <c r="F2093" s="283">
        <f t="shared" si="581"/>
        <v>122.44897959183673</v>
      </c>
    </row>
    <row r="2094" spans="1:6" s="30" customFormat="1" x14ac:dyDescent="0.2">
      <c r="A2094" s="48">
        <v>411400</v>
      </c>
      <c r="B2094" s="49" t="s">
        <v>49</v>
      </c>
      <c r="C2094" s="58">
        <v>110000</v>
      </c>
      <c r="D2094" s="58">
        <v>102499.99999999993</v>
      </c>
      <c r="E2094" s="58">
        <v>0</v>
      </c>
      <c r="F2094" s="283">
        <f t="shared" si="581"/>
        <v>93.181818181818116</v>
      </c>
    </row>
    <row r="2095" spans="1:6" s="30" customFormat="1" x14ac:dyDescent="0.2">
      <c r="A2095" s="46">
        <v>412000</v>
      </c>
      <c r="B2095" s="51" t="s">
        <v>50</v>
      </c>
      <c r="C2095" s="45">
        <f>SUM(C2096:C2107)</f>
        <v>936500</v>
      </c>
      <c r="D2095" s="45">
        <f>SUM(D2096:D2107)</f>
        <v>969500</v>
      </c>
      <c r="E2095" s="45">
        <f>SUM(E2096:E2107)</f>
        <v>264200</v>
      </c>
      <c r="F2095" s="282">
        <f t="shared" si="581"/>
        <v>103.52375867592099</v>
      </c>
    </row>
    <row r="2096" spans="1:6" s="30" customFormat="1" x14ac:dyDescent="0.2">
      <c r="A2096" s="56">
        <v>412100</v>
      </c>
      <c r="B2096" s="49" t="s">
        <v>51</v>
      </c>
      <c r="C2096" s="58">
        <v>0</v>
      </c>
      <c r="D2096" s="58">
        <v>0</v>
      </c>
      <c r="E2096" s="58">
        <v>10000</v>
      </c>
      <c r="F2096" s="283">
        <v>0</v>
      </c>
    </row>
    <row r="2097" spans="1:6" s="30" customFormat="1" x14ac:dyDescent="0.2">
      <c r="A2097" s="48">
        <v>412200</v>
      </c>
      <c r="B2097" s="49" t="s">
        <v>52</v>
      </c>
      <c r="C2097" s="58">
        <v>495000</v>
      </c>
      <c r="D2097" s="58">
        <v>530000</v>
      </c>
      <c r="E2097" s="58">
        <v>70000</v>
      </c>
      <c r="F2097" s="283">
        <f t="shared" si="581"/>
        <v>107.07070707070707</v>
      </c>
    </row>
    <row r="2098" spans="1:6" s="30" customFormat="1" x14ac:dyDescent="0.2">
      <c r="A2098" s="48">
        <v>412300</v>
      </c>
      <c r="B2098" s="49" t="s">
        <v>53</v>
      </c>
      <c r="C2098" s="58">
        <v>72000</v>
      </c>
      <c r="D2098" s="58">
        <v>72000</v>
      </c>
      <c r="E2098" s="58">
        <v>10000</v>
      </c>
      <c r="F2098" s="283">
        <f t="shared" si="581"/>
        <v>100</v>
      </c>
    </row>
    <row r="2099" spans="1:6" s="30" customFormat="1" x14ac:dyDescent="0.2">
      <c r="A2099" s="48">
        <v>412400</v>
      </c>
      <c r="B2099" s="49" t="s">
        <v>55</v>
      </c>
      <c r="C2099" s="58">
        <v>80000</v>
      </c>
      <c r="D2099" s="58">
        <v>80000</v>
      </c>
      <c r="E2099" s="58">
        <v>10000</v>
      </c>
      <c r="F2099" s="283">
        <f t="shared" si="581"/>
        <v>100</v>
      </c>
    </row>
    <row r="2100" spans="1:6" s="30" customFormat="1" x14ac:dyDescent="0.2">
      <c r="A2100" s="48">
        <v>412500</v>
      </c>
      <c r="B2100" s="49" t="s">
        <v>57</v>
      </c>
      <c r="C2100" s="58">
        <v>52000</v>
      </c>
      <c r="D2100" s="58">
        <v>52000</v>
      </c>
      <c r="E2100" s="58">
        <v>30200</v>
      </c>
      <c r="F2100" s="283">
        <f t="shared" si="581"/>
        <v>100</v>
      </c>
    </row>
    <row r="2101" spans="1:6" s="30" customFormat="1" x14ac:dyDescent="0.2">
      <c r="A2101" s="48">
        <v>412600</v>
      </c>
      <c r="B2101" s="49" t="s">
        <v>58</v>
      </c>
      <c r="C2101" s="58">
        <v>60000</v>
      </c>
      <c r="D2101" s="58">
        <v>60000</v>
      </c>
      <c r="E2101" s="58">
        <v>5000</v>
      </c>
      <c r="F2101" s="283">
        <f t="shared" si="581"/>
        <v>100</v>
      </c>
    </row>
    <row r="2102" spans="1:6" s="30" customFormat="1" x14ac:dyDescent="0.2">
      <c r="A2102" s="48">
        <v>412700</v>
      </c>
      <c r="B2102" s="49" t="s">
        <v>60</v>
      </c>
      <c r="C2102" s="58">
        <v>115000</v>
      </c>
      <c r="D2102" s="58">
        <v>115000</v>
      </c>
      <c r="E2102" s="58">
        <v>26000</v>
      </c>
      <c r="F2102" s="283">
        <f t="shared" si="581"/>
        <v>100</v>
      </c>
    </row>
    <row r="2103" spans="1:6" s="30" customFormat="1" x14ac:dyDescent="0.2">
      <c r="A2103" s="48">
        <v>412800</v>
      </c>
      <c r="B2103" s="49" t="s">
        <v>73</v>
      </c>
      <c r="C2103" s="58">
        <v>0</v>
      </c>
      <c r="D2103" s="58">
        <v>0</v>
      </c>
      <c r="E2103" s="58">
        <v>2000</v>
      </c>
      <c r="F2103" s="283">
        <v>0</v>
      </c>
    </row>
    <row r="2104" spans="1:6" s="30" customFormat="1" x14ac:dyDescent="0.2">
      <c r="A2104" s="48">
        <v>412900</v>
      </c>
      <c r="B2104" s="53" t="s">
        <v>75</v>
      </c>
      <c r="C2104" s="58">
        <v>47000</v>
      </c>
      <c r="D2104" s="58">
        <v>45000</v>
      </c>
      <c r="E2104" s="58">
        <v>0</v>
      </c>
      <c r="F2104" s="283">
        <f t="shared" si="581"/>
        <v>95.744680851063833</v>
      </c>
    </row>
    <row r="2105" spans="1:6" s="30" customFormat="1" x14ac:dyDescent="0.2">
      <c r="A2105" s="48">
        <v>412900</v>
      </c>
      <c r="B2105" s="53" t="s">
        <v>77</v>
      </c>
      <c r="C2105" s="58">
        <v>5000</v>
      </c>
      <c r="D2105" s="58">
        <v>5000</v>
      </c>
      <c r="E2105" s="58">
        <v>0</v>
      </c>
      <c r="F2105" s="283">
        <f t="shared" si="581"/>
        <v>100</v>
      </c>
    </row>
    <row r="2106" spans="1:6" s="30" customFormat="1" x14ac:dyDescent="0.2">
      <c r="A2106" s="48">
        <v>412900</v>
      </c>
      <c r="B2106" s="53" t="s">
        <v>78</v>
      </c>
      <c r="C2106" s="58">
        <v>10000</v>
      </c>
      <c r="D2106" s="58">
        <v>10000</v>
      </c>
      <c r="E2106" s="58">
        <v>0</v>
      </c>
      <c r="F2106" s="283">
        <f t="shared" si="581"/>
        <v>100</v>
      </c>
    </row>
    <row r="2107" spans="1:6" s="30" customFormat="1" x14ac:dyDescent="0.2">
      <c r="A2107" s="48">
        <v>412900</v>
      </c>
      <c r="B2107" s="49" t="s">
        <v>80</v>
      </c>
      <c r="C2107" s="58">
        <v>500</v>
      </c>
      <c r="D2107" s="58">
        <v>500</v>
      </c>
      <c r="E2107" s="58">
        <v>101000</v>
      </c>
      <c r="F2107" s="283">
        <f t="shared" si="581"/>
        <v>100</v>
      </c>
    </row>
    <row r="2108" spans="1:6" s="55" customFormat="1" ht="40.5" x14ac:dyDescent="0.2">
      <c r="A2108" s="46">
        <v>418000</v>
      </c>
      <c r="B2108" s="51" t="s">
        <v>198</v>
      </c>
      <c r="C2108" s="45">
        <f t="shared" ref="C2108:D2108" si="584">C2109</f>
        <v>29000</v>
      </c>
      <c r="D2108" s="45">
        <f t="shared" si="584"/>
        <v>30000</v>
      </c>
      <c r="E2108" s="45">
        <f t="shared" ref="E2108" si="585">E2109</f>
        <v>0</v>
      </c>
      <c r="F2108" s="282">
        <f t="shared" si="581"/>
        <v>103.44827586206897</v>
      </c>
    </row>
    <row r="2109" spans="1:6" s="30" customFormat="1" x14ac:dyDescent="0.2">
      <c r="A2109" s="48">
        <v>418400</v>
      </c>
      <c r="B2109" s="49" t="s">
        <v>200</v>
      </c>
      <c r="C2109" s="58">
        <v>29000</v>
      </c>
      <c r="D2109" s="58">
        <v>30000</v>
      </c>
      <c r="E2109" s="58">
        <v>0</v>
      </c>
      <c r="F2109" s="283">
        <f t="shared" si="581"/>
        <v>103.44827586206897</v>
      </c>
    </row>
    <row r="2110" spans="1:6" s="30" customFormat="1" x14ac:dyDescent="0.2">
      <c r="A2110" s="46">
        <v>510000</v>
      </c>
      <c r="B2110" s="51" t="s">
        <v>244</v>
      </c>
      <c r="C2110" s="45">
        <f>C2111+C2115+0</f>
        <v>1100000</v>
      </c>
      <c r="D2110" s="45">
        <f>D2111+D2115+0</f>
        <v>1307200</v>
      </c>
      <c r="E2110" s="45">
        <f>E2111+E2115+0</f>
        <v>781400</v>
      </c>
      <c r="F2110" s="282">
        <f t="shared" si="581"/>
        <v>118.83636363636363</v>
      </c>
    </row>
    <row r="2111" spans="1:6" s="30" customFormat="1" x14ac:dyDescent="0.2">
      <c r="A2111" s="46">
        <v>511000</v>
      </c>
      <c r="B2111" s="51" t="s">
        <v>245</v>
      </c>
      <c r="C2111" s="45">
        <f>SUM(C2112:C2114)</f>
        <v>80000</v>
      </c>
      <c r="D2111" s="45">
        <f>SUM(D2112:D2114)</f>
        <v>300000</v>
      </c>
      <c r="E2111" s="45">
        <f>SUM(E2112:E2114)</f>
        <v>100500</v>
      </c>
      <c r="F2111" s="282"/>
    </row>
    <row r="2112" spans="1:6" s="30" customFormat="1" x14ac:dyDescent="0.2">
      <c r="A2112" s="48">
        <v>511200</v>
      </c>
      <c r="B2112" s="49" t="s">
        <v>247</v>
      </c>
      <c r="C2112" s="58">
        <v>50000</v>
      </c>
      <c r="D2112" s="58">
        <v>50000</v>
      </c>
      <c r="E2112" s="58">
        <v>0</v>
      </c>
      <c r="F2112" s="283">
        <f t="shared" si="581"/>
        <v>100</v>
      </c>
    </row>
    <row r="2113" spans="1:6" s="30" customFormat="1" x14ac:dyDescent="0.2">
      <c r="A2113" s="48">
        <v>511300</v>
      </c>
      <c r="B2113" s="49" t="s">
        <v>248</v>
      </c>
      <c r="C2113" s="58">
        <v>30000</v>
      </c>
      <c r="D2113" s="58">
        <v>250000</v>
      </c>
      <c r="E2113" s="58">
        <v>97500</v>
      </c>
      <c r="F2113" s="283"/>
    </row>
    <row r="2114" spans="1:6" s="30" customFormat="1" x14ac:dyDescent="0.2">
      <c r="A2114" s="48">
        <v>511500</v>
      </c>
      <c r="B2114" s="49" t="s">
        <v>250</v>
      </c>
      <c r="C2114" s="58">
        <v>0</v>
      </c>
      <c r="D2114" s="58">
        <v>0</v>
      </c>
      <c r="E2114" s="58">
        <v>3000</v>
      </c>
      <c r="F2114" s="283">
        <v>0</v>
      </c>
    </row>
    <row r="2115" spans="1:6" s="55" customFormat="1" x14ac:dyDescent="0.2">
      <c r="A2115" s="46">
        <v>516000</v>
      </c>
      <c r="B2115" s="51" t="s">
        <v>256</v>
      </c>
      <c r="C2115" s="45">
        <f t="shared" ref="C2115:D2115" si="586">C2116</f>
        <v>1020000</v>
      </c>
      <c r="D2115" s="45">
        <f t="shared" si="586"/>
        <v>1007200</v>
      </c>
      <c r="E2115" s="45">
        <f t="shared" ref="E2115" si="587">E2116</f>
        <v>680900</v>
      </c>
      <c r="F2115" s="282">
        <f t="shared" si="581"/>
        <v>98.745098039215691</v>
      </c>
    </row>
    <row r="2116" spans="1:6" s="30" customFormat="1" x14ac:dyDescent="0.2">
      <c r="A2116" s="48">
        <v>516100</v>
      </c>
      <c r="B2116" s="49" t="s">
        <v>256</v>
      </c>
      <c r="C2116" s="58">
        <v>1020000</v>
      </c>
      <c r="D2116" s="58">
        <v>1007200</v>
      </c>
      <c r="E2116" s="58">
        <v>680900</v>
      </c>
      <c r="F2116" s="283">
        <f t="shared" si="581"/>
        <v>98.745098039215691</v>
      </c>
    </row>
    <row r="2117" spans="1:6" s="55" customFormat="1" ht="40.5" x14ac:dyDescent="0.2">
      <c r="A2117" s="46">
        <v>580000</v>
      </c>
      <c r="B2117" s="51" t="s">
        <v>258</v>
      </c>
      <c r="C2117" s="45">
        <f t="shared" ref="C2117:D2118" si="588">C2118</f>
        <v>170000</v>
      </c>
      <c r="D2117" s="45">
        <f t="shared" si="588"/>
        <v>170000</v>
      </c>
      <c r="E2117" s="45">
        <f t="shared" ref="E2117:E2118" si="589">E2118</f>
        <v>0</v>
      </c>
      <c r="F2117" s="282">
        <f t="shared" si="581"/>
        <v>100</v>
      </c>
    </row>
    <row r="2118" spans="1:6" s="55" customFormat="1" x14ac:dyDescent="0.2">
      <c r="A2118" s="46">
        <v>581000</v>
      </c>
      <c r="B2118" s="51" t="s">
        <v>259</v>
      </c>
      <c r="C2118" s="45">
        <f t="shared" si="588"/>
        <v>170000</v>
      </c>
      <c r="D2118" s="45">
        <f t="shared" si="588"/>
        <v>170000</v>
      </c>
      <c r="E2118" s="45">
        <f t="shared" si="589"/>
        <v>0</v>
      </c>
      <c r="F2118" s="282">
        <f t="shared" si="581"/>
        <v>100</v>
      </c>
    </row>
    <row r="2119" spans="1:6" s="30" customFormat="1" ht="40.5" x14ac:dyDescent="0.2">
      <c r="A2119" s="48">
        <v>581200</v>
      </c>
      <c r="B2119" s="49" t="s">
        <v>260</v>
      </c>
      <c r="C2119" s="58">
        <v>170000</v>
      </c>
      <c r="D2119" s="58">
        <v>170000</v>
      </c>
      <c r="E2119" s="58">
        <v>0</v>
      </c>
      <c r="F2119" s="283">
        <f t="shared" si="581"/>
        <v>100</v>
      </c>
    </row>
    <row r="2120" spans="1:6" s="55" customFormat="1" x14ac:dyDescent="0.2">
      <c r="A2120" s="46">
        <v>630000</v>
      </c>
      <c r="B2120" s="51" t="s">
        <v>275</v>
      </c>
      <c r="C2120" s="45">
        <f t="shared" ref="C2120:D2120" si="590">C2121+C2124</f>
        <v>100000</v>
      </c>
      <c r="D2120" s="45">
        <f t="shared" si="590"/>
        <v>170900</v>
      </c>
      <c r="E2120" s="45">
        <f>E2121+E2124</f>
        <v>211800</v>
      </c>
      <c r="F2120" s="282">
        <f t="shared" si="581"/>
        <v>170.9</v>
      </c>
    </row>
    <row r="2121" spans="1:6" s="55" customFormat="1" x14ac:dyDescent="0.2">
      <c r="A2121" s="46">
        <v>631000</v>
      </c>
      <c r="B2121" s="51" t="s">
        <v>276</v>
      </c>
      <c r="C2121" s="45">
        <f t="shared" ref="C2121:D2121" si="591">C2123+C2122</f>
        <v>0</v>
      </c>
      <c r="D2121" s="45">
        <f t="shared" si="591"/>
        <v>0</v>
      </c>
      <c r="E2121" s="45">
        <f>E2123+E2122</f>
        <v>211800</v>
      </c>
      <c r="F2121" s="282">
        <v>0</v>
      </c>
    </row>
    <row r="2122" spans="1:6" s="30" customFormat="1" x14ac:dyDescent="0.2">
      <c r="A2122" s="56">
        <v>631100</v>
      </c>
      <c r="B2122" s="49" t="s">
        <v>277</v>
      </c>
      <c r="C2122" s="58">
        <v>0</v>
      </c>
      <c r="D2122" s="58">
        <v>0</v>
      </c>
      <c r="E2122" s="58">
        <v>140800</v>
      </c>
      <c r="F2122" s="283">
        <v>0</v>
      </c>
    </row>
    <row r="2123" spans="1:6" s="30" customFormat="1" x14ac:dyDescent="0.2">
      <c r="A2123" s="56">
        <v>631900</v>
      </c>
      <c r="B2123" s="49" t="s">
        <v>279</v>
      </c>
      <c r="C2123" s="58">
        <v>0</v>
      </c>
      <c r="D2123" s="58">
        <v>0</v>
      </c>
      <c r="E2123" s="58">
        <v>71000</v>
      </c>
      <c r="F2123" s="283">
        <v>0</v>
      </c>
    </row>
    <row r="2124" spans="1:6" s="55" customFormat="1" x14ac:dyDescent="0.2">
      <c r="A2124" s="46">
        <v>638000</v>
      </c>
      <c r="B2124" s="51" t="s">
        <v>282</v>
      </c>
      <c r="C2124" s="45">
        <f t="shared" ref="C2124:D2124" si="592">C2125</f>
        <v>100000</v>
      </c>
      <c r="D2124" s="45">
        <f t="shared" si="592"/>
        <v>170900</v>
      </c>
      <c r="E2124" s="45">
        <f t="shared" ref="E2124" si="593">E2125</f>
        <v>0</v>
      </c>
      <c r="F2124" s="282">
        <f t="shared" si="581"/>
        <v>170.9</v>
      </c>
    </row>
    <row r="2125" spans="1:6" s="30" customFormat="1" x14ac:dyDescent="0.2">
      <c r="A2125" s="48">
        <v>638100</v>
      </c>
      <c r="B2125" s="49" t="s">
        <v>283</v>
      </c>
      <c r="C2125" s="58">
        <v>100000</v>
      </c>
      <c r="D2125" s="58">
        <v>170900</v>
      </c>
      <c r="E2125" s="58">
        <v>0</v>
      </c>
      <c r="F2125" s="283">
        <f t="shared" si="581"/>
        <v>170.9</v>
      </c>
    </row>
    <row r="2126" spans="1:6" s="30" customFormat="1" x14ac:dyDescent="0.2">
      <c r="A2126" s="89"/>
      <c r="B2126" s="83" t="s">
        <v>292</v>
      </c>
      <c r="C2126" s="87">
        <f>C2089+C2110+C2117+C2120</f>
        <v>10480500</v>
      </c>
      <c r="D2126" s="87">
        <f>D2089+D2110+D2117+D2120</f>
        <v>11475600</v>
      </c>
      <c r="E2126" s="87">
        <f>E2089+E2110+E2117+E2120</f>
        <v>1257400</v>
      </c>
      <c r="F2126" s="34">
        <f t="shared" si="581"/>
        <v>109.49477601259483</v>
      </c>
    </row>
    <row r="2127" spans="1:6" s="30" customFormat="1" x14ac:dyDescent="0.2">
      <c r="A2127" s="66"/>
      <c r="B2127" s="44"/>
      <c r="C2127" s="67"/>
      <c r="D2127" s="67"/>
      <c r="E2127" s="67"/>
      <c r="F2127" s="279"/>
    </row>
    <row r="2128" spans="1:6" s="30" customFormat="1" x14ac:dyDescent="0.2">
      <c r="A2128" s="43"/>
      <c r="B2128" s="44"/>
      <c r="C2128" s="50"/>
      <c r="D2128" s="50"/>
      <c r="E2128" s="50"/>
      <c r="F2128" s="284"/>
    </row>
    <row r="2129" spans="1:6" s="30" customFormat="1" x14ac:dyDescent="0.2">
      <c r="A2129" s="48" t="s">
        <v>409</v>
      </c>
      <c r="B2129" s="51"/>
      <c r="C2129" s="50"/>
      <c r="D2129" s="50"/>
      <c r="E2129" s="50"/>
      <c r="F2129" s="284"/>
    </row>
    <row r="2130" spans="1:6" s="30" customFormat="1" x14ac:dyDescent="0.2">
      <c r="A2130" s="48" t="s">
        <v>372</v>
      </c>
      <c r="B2130" s="51"/>
      <c r="C2130" s="50"/>
      <c r="D2130" s="50"/>
      <c r="E2130" s="50"/>
      <c r="F2130" s="284"/>
    </row>
    <row r="2131" spans="1:6" s="30" customFormat="1" x14ac:dyDescent="0.2">
      <c r="A2131" s="48" t="s">
        <v>410</v>
      </c>
      <c r="B2131" s="51"/>
      <c r="C2131" s="50"/>
      <c r="D2131" s="50"/>
      <c r="E2131" s="50"/>
      <c r="F2131" s="284"/>
    </row>
    <row r="2132" spans="1:6" s="30" customFormat="1" x14ac:dyDescent="0.2">
      <c r="A2132" s="48" t="s">
        <v>291</v>
      </c>
      <c r="B2132" s="51"/>
      <c r="C2132" s="50"/>
      <c r="D2132" s="50"/>
      <c r="E2132" s="50"/>
      <c r="F2132" s="284"/>
    </row>
    <row r="2133" spans="1:6" s="30" customFormat="1" x14ac:dyDescent="0.2">
      <c r="A2133" s="48"/>
      <c r="B2133" s="79"/>
      <c r="C2133" s="67"/>
      <c r="D2133" s="67"/>
      <c r="E2133" s="67"/>
      <c r="F2133" s="279"/>
    </row>
    <row r="2134" spans="1:6" s="30" customFormat="1" x14ac:dyDescent="0.2">
      <c r="A2134" s="46">
        <v>410000</v>
      </c>
      <c r="B2134" s="47" t="s">
        <v>44</v>
      </c>
      <c r="C2134" s="45">
        <f>C2135+C2140+C2154+C2156</f>
        <v>9746000</v>
      </c>
      <c r="D2134" s="45">
        <f>D2135+D2140+D2154+D2156</f>
        <v>10575999.999999996</v>
      </c>
      <c r="E2134" s="45">
        <f>E2135+E2140+E2154+E2156</f>
        <v>509000</v>
      </c>
      <c r="F2134" s="282">
        <f t="shared" ref="F2134:F2175" si="594">D2134/C2134*100</f>
        <v>108.51631438538885</v>
      </c>
    </row>
    <row r="2135" spans="1:6" s="30" customFormat="1" x14ac:dyDescent="0.2">
      <c r="A2135" s="46">
        <v>411000</v>
      </c>
      <c r="B2135" s="47" t="s">
        <v>45</v>
      </c>
      <c r="C2135" s="45">
        <f t="shared" ref="C2135:D2135" si="595">SUM(C2136:C2139)</f>
        <v>8472000</v>
      </c>
      <c r="D2135" s="45">
        <f t="shared" si="595"/>
        <v>9276999.9999999963</v>
      </c>
      <c r="E2135" s="45">
        <f t="shared" ref="E2135" si="596">SUM(E2136:E2139)</f>
        <v>0</v>
      </c>
      <c r="F2135" s="282">
        <f t="shared" si="594"/>
        <v>109.50188857412648</v>
      </c>
    </row>
    <row r="2136" spans="1:6" s="30" customFormat="1" x14ac:dyDescent="0.2">
      <c r="A2136" s="48">
        <v>411100</v>
      </c>
      <c r="B2136" s="49" t="s">
        <v>46</v>
      </c>
      <c r="C2136" s="58">
        <v>8005000</v>
      </c>
      <c r="D2136" s="58">
        <v>8824999.9999999963</v>
      </c>
      <c r="E2136" s="58">
        <v>0</v>
      </c>
      <c r="F2136" s="283">
        <f t="shared" si="594"/>
        <v>110.24359775140533</v>
      </c>
    </row>
    <row r="2137" spans="1:6" s="30" customFormat="1" x14ac:dyDescent="0.2">
      <c r="A2137" s="48">
        <v>411200</v>
      </c>
      <c r="B2137" s="49" t="s">
        <v>47</v>
      </c>
      <c r="C2137" s="58">
        <v>108000</v>
      </c>
      <c r="D2137" s="58">
        <v>97000</v>
      </c>
      <c r="E2137" s="58">
        <v>0</v>
      </c>
      <c r="F2137" s="283">
        <f t="shared" si="594"/>
        <v>89.81481481481481</v>
      </c>
    </row>
    <row r="2138" spans="1:6" s="30" customFormat="1" ht="40.5" x14ac:dyDescent="0.2">
      <c r="A2138" s="48">
        <v>411300</v>
      </c>
      <c r="B2138" s="49" t="s">
        <v>48</v>
      </c>
      <c r="C2138" s="58">
        <v>234999.99999999965</v>
      </c>
      <c r="D2138" s="58">
        <v>234999.99999999971</v>
      </c>
      <c r="E2138" s="58">
        <v>0</v>
      </c>
      <c r="F2138" s="283">
        <f t="shared" si="594"/>
        <v>100.00000000000003</v>
      </c>
    </row>
    <row r="2139" spans="1:6" s="30" customFormat="1" x14ac:dyDescent="0.2">
      <c r="A2139" s="48">
        <v>411400</v>
      </c>
      <c r="B2139" s="49" t="s">
        <v>49</v>
      </c>
      <c r="C2139" s="58">
        <v>124000.00000000004</v>
      </c>
      <c r="D2139" s="58">
        <v>120000.00000000003</v>
      </c>
      <c r="E2139" s="58">
        <v>0</v>
      </c>
      <c r="F2139" s="283">
        <f t="shared" si="594"/>
        <v>96.774193548387089</v>
      </c>
    </row>
    <row r="2140" spans="1:6" s="30" customFormat="1" x14ac:dyDescent="0.2">
      <c r="A2140" s="46">
        <v>412000</v>
      </c>
      <c r="B2140" s="51" t="s">
        <v>50</v>
      </c>
      <c r="C2140" s="45">
        <f>SUM(C2141:C2153)</f>
        <v>1218000.0000000005</v>
      </c>
      <c r="D2140" s="45">
        <f>SUM(D2141:D2153)</f>
        <v>1243000.0000000002</v>
      </c>
      <c r="E2140" s="45">
        <f>SUM(E2141:E2153)</f>
        <v>504000</v>
      </c>
      <c r="F2140" s="282">
        <f t="shared" si="594"/>
        <v>102.0525451559934</v>
      </c>
    </row>
    <row r="2141" spans="1:6" s="30" customFormat="1" x14ac:dyDescent="0.2">
      <c r="A2141" s="48">
        <v>412100</v>
      </c>
      <c r="B2141" s="49" t="s">
        <v>51</v>
      </c>
      <c r="C2141" s="58">
        <v>2500</v>
      </c>
      <c r="D2141" s="58">
        <v>2500</v>
      </c>
      <c r="E2141" s="58">
        <v>5000</v>
      </c>
      <c r="F2141" s="283">
        <f t="shared" si="594"/>
        <v>100</v>
      </c>
    </row>
    <row r="2142" spans="1:6" s="30" customFormat="1" x14ac:dyDescent="0.2">
      <c r="A2142" s="48">
        <v>412200</v>
      </c>
      <c r="B2142" s="49" t="s">
        <v>52</v>
      </c>
      <c r="C2142" s="58">
        <v>765000.00000000035</v>
      </c>
      <c r="D2142" s="58">
        <v>790000.00000000023</v>
      </c>
      <c r="E2142" s="58">
        <v>187000</v>
      </c>
      <c r="F2142" s="283">
        <f t="shared" si="594"/>
        <v>103.26797385620914</v>
      </c>
    </row>
    <row r="2143" spans="1:6" s="30" customFormat="1" x14ac:dyDescent="0.2">
      <c r="A2143" s="48">
        <v>412300</v>
      </c>
      <c r="B2143" s="49" t="s">
        <v>53</v>
      </c>
      <c r="C2143" s="58">
        <v>66999.999999999971</v>
      </c>
      <c r="D2143" s="58">
        <v>66999.999999999971</v>
      </c>
      <c r="E2143" s="58">
        <v>9000</v>
      </c>
      <c r="F2143" s="283">
        <f t="shared" si="594"/>
        <v>100</v>
      </c>
    </row>
    <row r="2144" spans="1:6" s="30" customFormat="1" x14ac:dyDescent="0.2">
      <c r="A2144" s="48">
        <v>412400</v>
      </c>
      <c r="B2144" s="49" t="s">
        <v>55</v>
      </c>
      <c r="C2144" s="58">
        <v>80000</v>
      </c>
      <c r="D2144" s="58">
        <v>90000</v>
      </c>
      <c r="E2144" s="58">
        <v>19500</v>
      </c>
      <c r="F2144" s="283">
        <f t="shared" si="594"/>
        <v>112.5</v>
      </c>
    </row>
    <row r="2145" spans="1:6" s="30" customFormat="1" x14ac:dyDescent="0.2">
      <c r="A2145" s="48">
        <v>412500</v>
      </c>
      <c r="B2145" s="49" t="s">
        <v>57</v>
      </c>
      <c r="C2145" s="58">
        <v>31999.999999999964</v>
      </c>
      <c r="D2145" s="58">
        <v>41999.999999999964</v>
      </c>
      <c r="E2145" s="58">
        <v>40000</v>
      </c>
      <c r="F2145" s="283">
        <f t="shared" si="594"/>
        <v>131.25000000000006</v>
      </c>
    </row>
    <row r="2146" spans="1:6" s="30" customFormat="1" x14ac:dyDescent="0.2">
      <c r="A2146" s="48">
        <v>412600</v>
      </c>
      <c r="B2146" s="49" t="s">
        <v>58</v>
      </c>
      <c r="C2146" s="58">
        <v>22000.000000000007</v>
      </c>
      <c r="D2146" s="58">
        <v>22000.000000000007</v>
      </c>
      <c r="E2146" s="58">
        <v>11500</v>
      </c>
      <c r="F2146" s="283">
        <f t="shared" si="594"/>
        <v>100</v>
      </c>
    </row>
    <row r="2147" spans="1:6" s="30" customFormat="1" x14ac:dyDescent="0.2">
      <c r="A2147" s="48">
        <v>412700</v>
      </c>
      <c r="B2147" s="49" t="s">
        <v>60</v>
      </c>
      <c r="C2147" s="58">
        <v>165000</v>
      </c>
      <c r="D2147" s="58">
        <v>145000</v>
      </c>
      <c r="E2147" s="58">
        <v>66500</v>
      </c>
      <c r="F2147" s="283">
        <f t="shared" si="594"/>
        <v>87.878787878787875</v>
      </c>
    </row>
    <row r="2148" spans="1:6" s="30" customFormat="1" x14ac:dyDescent="0.2">
      <c r="A2148" s="48">
        <v>412800</v>
      </c>
      <c r="B2148" s="49" t="s">
        <v>73</v>
      </c>
      <c r="C2148" s="58">
        <v>0</v>
      </c>
      <c r="D2148" s="58">
        <v>0</v>
      </c>
      <c r="E2148" s="58">
        <v>3000</v>
      </c>
      <c r="F2148" s="283">
        <v>0</v>
      </c>
    </row>
    <row r="2149" spans="1:6" s="30" customFormat="1" x14ac:dyDescent="0.2">
      <c r="A2149" s="48">
        <v>412900</v>
      </c>
      <c r="B2149" s="53" t="s">
        <v>74</v>
      </c>
      <c r="C2149" s="58">
        <v>1500</v>
      </c>
      <c r="D2149" s="58">
        <v>1500</v>
      </c>
      <c r="E2149" s="58">
        <v>0</v>
      </c>
      <c r="F2149" s="283">
        <f t="shared" si="594"/>
        <v>100</v>
      </c>
    </row>
    <row r="2150" spans="1:6" s="30" customFormat="1" x14ac:dyDescent="0.2">
      <c r="A2150" s="48">
        <v>412900</v>
      </c>
      <c r="B2150" s="53" t="s">
        <v>75</v>
      </c>
      <c r="C2150" s="58">
        <v>60000</v>
      </c>
      <c r="D2150" s="58">
        <v>59999.999999999993</v>
      </c>
      <c r="E2150" s="58">
        <v>0</v>
      </c>
      <c r="F2150" s="283">
        <f t="shared" si="594"/>
        <v>99.999999999999986</v>
      </c>
    </row>
    <row r="2151" spans="1:6" s="30" customFormat="1" x14ac:dyDescent="0.2">
      <c r="A2151" s="48">
        <v>412900</v>
      </c>
      <c r="B2151" s="53" t="s">
        <v>77</v>
      </c>
      <c r="C2151" s="58">
        <v>3000</v>
      </c>
      <c r="D2151" s="58">
        <v>3000</v>
      </c>
      <c r="E2151" s="58">
        <v>0</v>
      </c>
      <c r="F2151" s="283">
        <f t="shared" si="594"/>
        <v>100</v>
      </c>
    </row>
    <row r="2152" spans="1:6" s="30" customFormat="1" x14ac:dyDescent="0.2">
      <c r="A2152" s="48">
        <v>412900</v>
      </c>
      <c r="B2152" s="53" t="s">
        <v>78</v>
      </c>
      <c r="C2152" s="58">
        <v>17000</v>
      </c>
      <c r="D2152" s="58">
        <v>17000</v>
      </c>
      <c r="E2152" s="58">
        <v>0</v>
      </c>
      <c r="F2152" s="283">
        <f t="shared" si="594"/>
        <v>100</v>
      </c>
    </row>
    <row r="2153" spans="1:6" s="30" customFormat="1" x14ac:dyDescent="0.2">
      <c r="A2153" s="48">
        <v>412900</v>
      </c>
      <c r="B2153" s="49" t="s">
        <v>80</v>
      </c>
      <c r="C2153" s="58">
        <v>3000</v>
      </c>
      <c r="D2153" s="58">
        <v>3000.0000000000005</v>
      </c>
      <c r="E2153" s="58">
        <v>162500</v>
      </c>
      <c r="F2153" s="283">
        <f t="shared" si="594"/>
        <v>100.00000000000003</v>
      </c>
    </row>
    <row r="2154" spans="1:6" s="55" customFormat="1" x14ac:dyDescent="0.2">
      <c r="A2154" s="46">
        <v>413000</v>
      </c>
      <c r="B2154" s="51" t="s">
        <v>96</v>
      </c>
      <c r="C2154" s="45">
        <f t="shared" ref="C2154:D2154" si="597">C2155</f>
        <v>11000</v>
      </c>
      <c r="D2154" s="45">
        <f t="shared" si="597"/>
        <v>11000</v>
      </c>
      <c r="E2154" s="45">
        <f t="shared" ref="E2154" si="598">E2155</f>
        <v>5000</v>
      </c>
      <c r="F2154" s="282">
        <f t="shared" si="594"/>
        <v>100</v>
      </c>
    </row>
    <row r="2155" spans="1:6" s="30" customFormat="1" x14ac:dyDescent="0.2">
      <c r="A2155" s="48">
        <v>413900</v>
      </c>
      <c r="B2155" s="49" t="s">
        <v>106</v>
      </c>
      <c r="C2155" s="58">
        <v>11000</v>
      </c>
      <c r="D2155" s="58">
        <v>11000</v>
      </c>
      <c r="E2155" s="58">
        <v>5000</v>
      </c>
      <c r="F2155" s="283">
        <f t="shared" si="594"/>
        <v>100</v>
      </c>
    </row>
    <row r="2156" spans="1:6" s="55" customFormat="1" ht="40.5" x14ac:dyDescent="0.2">
      <c r="A2156" s="46">
        <v>418000</v>
      </c>
      <c r="B2156" s="51" t="s">
        <v>198</v>
      </c>
      <c r="C2156" s="45">
        <f t="shared" ref="C2156:D2156" si="599">C2157</f>
        <v>45000</v>
      </c>
      <c r="D2156" s="45">
        <f t="shared" si="599"/>
        <v>45000</v>
      </c>
      <c r="E2156" s="45">
        <f t="shared" ref="E2156" si="600">E2157</f>
        <v>0</v>
      </c>
      <c r="F2156" s="282">
        <f t="shared" si="594"/>
        <v>100</v>
      </c>
    </row>
    <row r="2157" spans="1:6" s="30" customFormat="1" x14ac:dyDescent="0.2">
      <c r="A2157" s="48">
        <v>418400</v>
      </c>
      <c r="B2157" s="49" t="s">
        <v>200</v>
      </c>
      <c r="C2157" s="58">
        <v>45000</v>
      </c>
      <c r="D2157" s="58">
        <v>45000</v>
      </c>
      <c r="E2157" s="58">
        <v>0</v>
      </c>
      <c r="F2157" s="283">
        <f t="shared" si="594"/>
        <v>100</v>
      </c>
    </row>
    <row r="2158" spans="1:6" s="30" customFormat="1" x14ac:dyDescent="0.2">
      <c r="A2158" s="46">
        <v>510000</v>
      </c>
      <c r="B2158" s="51" t="s">
        <v>244</v>
      </c>
      <c r="C2158" s="45">
        <f>C2159+C2164+0</f>
        <v>530000</v>
      </c>
      <c r="D2158" s="45">
        <f>D2159+D2164+0</f>
        <v>630000</v>
      </c>
      <c r="E2158" s="45">
        <f>E2159+E2164+0</f>
        <v>1928000</v>
      </c>
      <c r="F2158" s="282">
        <f t="shared" si="594"/>
        <v>118.86792452830188</v>
      </c>
    </row>
    <row r="2159" spans="1:6" s="30" customFormat="1" x14ac:dyDescent="0.2">
      <c r="A2159" s="46">
        <v>511000</v>
      </c>
      <c r="B2159" s="51" t="s">
        <v>245</v>
      </c>
      <c r="C2159" s="45">
        <f t="shared" ref="C2159:D2159" si="601">SUM(C2160:C2161)</f>
        <v>150000</v>
      </c>
      <c r="D2159" s="45">
        <f t="shared" si="601"/>
        <v>250000</v>
      </c>
      <c r="E2159" s="45">
        <f>SUM(E2160:E2163)</f>
        <v>578000</v>
      </c>
      <c r="F2159" s="282">
        <f t="shared" si="594"/>
        <v>166.66666666666669</v>
      </c>
    </row>
    <row r="2160" spans="1:6" s="30" customFormat="1" x14ac:dyDescent="0.2">
      <c r="A2160" s="48">
        <v>511200</v>
      </c>
      <c r="B2160" s="49" t="s">
        <v>247</v>
      </c>
      <c r="C2160" s="58">
        <v>100000</v>
      </c>
      <c r="D2160" s="58">
        <v>200000</v>
      </c>
      <c r="E2160" s="58">
        <v>220000</v>
      </c>
      <c r="F2160" s="283">
        <f t="shared" si="594"/>
        <v>200</v>
      </c>
    </row>
    <row r="2161" spans="1:6" s="30" customFormat="1" x14ac:dyDescent="0.2">
      <c r="A2161" s="48">
        <v>511300</v>
      </c>
      <c r="B2161" s="49" t="s">
        <v>248</v>
      </c>
      <c r="C2161" s="58">
        <v>50000</v>
      </c>
      <c r="D2161" s="58">
        <v>50000</v>
      </c>
      <c r="E2161" s="58">
        <v>278000</v>
      </c>
      <c r="F2161" s="283">
        <f t="shared" si="594"/>
        <v>100</v>
      </c>
    </row>
    <row r="2162" spans="1:6" s="30" customFormat="1" x14ac:dyDescent="0.2">
      <c r="A2162" s="48">
        <v>511500</v>
      </c>
      <c r="B2162" s="49" t="s">
        <v>250</v>
      </c>
      <c r="C2162" s="58">
        <v>0</v>
      </c>
      <c r="D2162" s="58">
        <v>0</v>
      </c>
      <c r="E2162" s="58">
        <v>70000</v>
      </c>
      <c r="F2162" s="283">
        <v>0</v>
      </c>
    </row>
    <row r="2163" spans="1:6" s="30" customFormat="1" x14ac:dyDescent="0.2">
      <c r="A2163" s="48">
        <v>511700</v>
      </c>
      <c r="B2163" s="49" t="s">
        <v>251</v>
      </c>
      <c r="C2163" s="58">
        <v>0</v>
      </c>
      <c r="D2163" s="58">
        <v>0</v>
      </c>
      <c r="E2163" s="58">
        <v>10000</v>
      </c>
      <c r="F2163" s="283">
        <v>0</v>
      </c>
    </row>
    <row r="2164" spans="1:6" s="55" customFormat="1" x14ac:dyDescent="0.2">
      <c r="A2164" s="46">
        <v>516000</v>
      </c>
      <c r="B2164" s="51" t="s">
        <v>256</v>
      </c>
      <c r="C2164" s="45">
        <f t="shared" ref="C2164:D2164" si="602">C2165</f>
        <v>380000</v>
      </c>
      <c r="D2164" s="45">
        <f t="shared" si="602"/>
        <v>380000</v>
      </c>
      <c r="E2164" s="45">
        <f t="shared" ref="E2164" si="603">E2165</f>
        <v>1350000</v>
      </c>
      <c r="F2164" s="282">
        <f t="shared" si="594"/>
        <v>100</v>
      </c>
    </row>
    <row r="2165" spans="1:6" s="30" customFormat="1" x14ac:dyDescent="0.2">
      <c r="A2165" s="48">
        <v>516100</v>
      </c>
      <c r="B2165" s="49" t="s">
        <v>256</v>
      </c>
      <c r="C2165" s="58">
        <v>380000</v>
      </c>
      <c r="D2165" s="58">
        <v>380000</v>
      </c>
      <c r="E2165" s="58">
        <v>1350000</v>
      </c>
      <c r="F2165" s="283">
        <f t="shared" si="594"/>
        <v>100</v>
      </c>
    </row>
    <row r="2166" spans="1:6" s="55" customFormat="1" ht="40.5" x14ac:dyDescent="0.2">
      <c r="A2166" s="46">
        <v>580000</v>
      </c>
      <c r="B2166" s="51" t="s">
        <v>258</v>
      </c>
      <c r="C2166" s="45">
        <f t="shared" ref="C2166:D2167" si="604">C2167</f>
        <v>220000</v>
      </c>
      <c r="D2166" s="45">
        <f t="shared" si="604"/>
        <v>220000</v>
      </c>
      <c r="E2166" s="45">
        <f t="shared" ref="E2166:E2167" si="605">E2167</f>
        <v>0</v>
      </c>
      <c r="F2166" s="282">
        <f t="shared" si="594"/>
        <v>100</v>
      </c>
    </row>
    <row r="2167" spans="1:6" s="55" customFormat="1" x14ac:dyDescent="0.2">
      <c r="A2167" s="46">
        <v>581000</v>
      </c>
      <c r="B2167" s="51" t="s">
        <v>259</v>
      </c>
      <c r="C2167" s="45">
        <f t="shared" si="604"/>
        <v>220000</v>
      </c>
      <c r="D2167" s="45">
        <f t="shared" si="604"/>
        <v>220000</v>
      </c>
      <c r="E2167" s="45">
        <f t="shared" si="605"/>
        <v>0</v>
      </c>
      <c r="F2167" s="282">
        <f t="shared" si="594"/>
        <v>100</v>
      </c>
    </row>
    <row r="2168" spans="1:6" s="30" customFormat="1" ht="40.5" x14ac:dyDescent="0.2">
      <c r="A2168" s="48">
        <v>581200</v>
      </c>
      <c r="B2168" s="49" t="s">
        <v>260</v>
      </c>
      <c r="C2168" s="58">
        <v>220000</v>
      </c>
      <c r="D2168" s="58">
        <v>220000</v>
      </c>
      <c r="E2168" s="58">
        <v>0</v>
      </c>
      <c r="F2168" s="283">
        <f t="shared" si="594"/>
        <v>100</v>
      </c>
    </row>
    <row r="2169" spans="1:6" s="55" customFormat="1" x14ac:dyDescent="0.2">
      <c r="A2169" s="46">
        <v>630000</v>
      </c>
      <c r="B2169" s="51" t="s">
        <v>275</v>
      </c>
      <c r="C2169" s="45">
        <f t="shared" ref="C2169:D2169" si="606">C2170+C2173</f>
        <v>97000</v>
      </c>
      <c r="D2169" s="45">
        <f t="shared" si="606"/>
        <v>105000</v>
      </c>
      <c r="E2169" s="45">
        <f t="shared" ref="E2169" si="607">E2170+E2173</f>
        <v>540000</v>
      </c>
      <c r="F2169" s="282">
        <f t="shared" si="594"/>
        <v>108.24742268041237</v>
      </c>
    </row>
    <row r="2170" spans="1:6" s="55" customFormat="1" x14ac:dyDescent="0.2">
      <c r="A2170" s="46">
        <v>631000</v>
      </c>
      <c r="B2170" s="51" t="s">
        <v>276</v>
      </c>
      <c r="C2170" s="45">
        <f t="shared" ref="C2170:D2170" si="608">C2172+C2171</f>
        <v>0</v>
      </c>
      <c r="D2170" s="45">
        <f t="shared" si="608"/>
        <v>0</v>
      </c>
      <c r="E2170" s="45">
        <f t="shared" ref="E2170" si="609">E2172+E2171</f>
        <v>540000</v>
      </c>
      <c r="F2170" s="282">
        <v>0</v>
      </c>
    </row>
    <row r="2171" spans="1:6" s="30" customFormat="1" x14ac:dyDescent="0.2">
      <c r="A2171" s="56">
        <v>631100</v>
      </c>
      <c r="B2171" s="49" t="s">
        <v>277</v>
      </c>
      <c r="C2171" s="58">
        <v>0</v>
      </c>
      <c r="D2171" s="58">
        <v>0</v>
      </c>
      <c r="E2171" s="58">
        <v>370000</v>
      </c>
      <c r="F2171" s="283">
        <v>0</v>
      </c>
    </row>
    <row r="2172" spans="1:6" s="30" customFormat="1" x14ac:dyDescent="0.2">
      <c r="A2172" s="56">
        <v>631900</v>
      </c>
      <c r="B2172" s="49" t="s">
        <v>279</v>
      </c>
      <c r="C2172" s="58">
        <v>0</v>
      </c>
      <c r="D2172" s="58">
        <v>0</v>
      </c>
      <c r="E2172" s="58">
        <v>170000</v>
      </c>
      <c r="F2172" s="283">
        <v>0</v>
      </c>
    </row>
    <row r="2173" spans="1:6" s="55" customFormat="1" x14ac:dyDescent="0.2">
      <c r="A2173" s="46">
        <v>638000</v>
      </c>
      <c r="B2173" s="51" t="s">
        <v>282</v>
      </c>
      <c r="C2173" s="45">
        <f t="shared" ref="C2173:D2173" si="610">C2174</f>
        <v>97000</v>
      </c>
      <c r="D2173" s="45">
        <f t="shared" si="610"/>
        <v>105000</v>
      </c>
      <c r="E2173" s="45">
        <f t="shared" ref="E2173" si="611">E2174</f>
        <v>0</v>
      </c>
      <c r="F2173" s="282">
        <f t="shared" si="594"/>
        <v>108.24742268041237</v>
      </c>
    </row>
    <row r="2174" spans="1:6" s="30" customFormat="1" x14ac:dyDescent="0.2">
      <c r="A2174" s="48">
        <v>638100</v>
      </c>
      <c r="B2174" s="49" t="s">
        <v>283</v>
      </c>
      <c r="C2174" s="58">
        <v>97000</v>
      </c>
      <c r="D2174" s="58">
        <v>105000</v>
      </c>
      <c r="E2174" s="58">
        <v>0</v>
      </c>
      <c r="F2174" s="283">
        <f t="shared" si="594"/>
        <v>108.24742268041237</v>
      </c>
    </row>
    <row r="2175" spans="1:6" s="30" customFormat="1" x14ac:dyDescent="0.2">
      <c r="A2175" s="89"/>
      <c r="B2175" s="83" t="s">
        <v>292</v>
      </c>
      <c r="C2175" s="87">
        <f>C2134+C2158+C2169+C2166</f>
        <v>10593000</v>
      </c>
      <c r="D2175" s="87">
        <f>D2134+D2158+D2169+D2166</f>
        <v>11530999.999999996</v>
      </c>
      <c r="E2175" s="87">
        <f>E2134+E2158+E2169+E2166</f>
        <v>2977000</v>
      </c>
      <c r="F2175" s="34">
        <f t="shared" si="594"/>
        <v>108.85490418200693</v>
      </c>
    </row>
    <row r="2176" spans="1:6" s="30" customFormat="1" x14ac:dyDescent="0.2">
      <c r="A2176" s="66"/>
      <c r="B2176" s="44"/>
      <c r="C2176" s="67"/>
      <c r="D2176" s="67"/>
      <c r="E2176" s="67"/>
      <c r="F2176" s="279"/>
    </row>
    <row r="2177" spans="1:6" s="30" customFormat="1" x14ac:dyDescent="0.2">
      <c r="A2177" s="43"/>
      <c r="B2177" s="44"/>
      <c r="C2177" s="50"/>
      <c r="D2177" s="50"/>
      <c r="E2177" s="50"/>
      <c r="F2177" s="284"/>
    </row>
    <row r="2178" spans="1:6" s="30" customFormat="1" x14ac:dyDescent="0.2">
      <c r="A2178" s="48" t="s">
        <v>411</v>
      </c>
      <c r="B2178" s="51"/>
      <c r="C2178" s="50"/>
      <c r="D2178" s="50"/>
      <c r="E2178" s="50"/>
      <c r="F2178" s="284"/>
    </row>
    <row r="2179" spans="1:6" s="30" customFormat="1" x14ac:dyDescent="0.2">
      <c r="A2179" s="48" t="s">
        <v>372</v>
      </c>
      <c r="B2179" s="51"/>
      <c r="C2179" s="50"/>
      <c r="D2179" s="50"/>
      <c r="E2179" s="50"/>
      <c r="F2179" s="284"/>
    </row>
    <row r="2180" spans="1:6" s="30" customFormat="1" x14ac:dyDescent="0.2">
      <c r="A2180" s="48" t="s">
        <v>412</v>
      </c>
      <c r="B2180" s="51"/>
      <c r="C2180" s="50"/>
      <c r="D2180" s="50"/>
      <c r="E2180" s="50"/>
      <c r="F2180" s="284"/>
    </row>
    <row r="2181" spans="1:6" s="30" customFormat="1" x14ac:dyDescent="0.2">
      <c r="A2181" s="48" t="s">
        <v>291</v>
      </c>
      <c r="B2181" s="51"/>
      <c r="C2181" s="50"/>
      <c r="D2181" s="50"/>
      <c r="E2181" s="50"/>
      <c r="F2181" s="284"/>
    </row>
    <row r="2182" spans="1:6" s="30" customFormat="1" x14ac:dyDescent="0.2">
      <c r="A2182" s="48"/>
      <c r="B2182" s="79"/>
      <c r="C2182" s="67"/>
      <c r="D2182" s="67"/>
      <c r="E2182" s="67"/>
      <c r="F2182" s="279"/>
    </row>
    <row r="2183" spans="1:6" s="30" customFormat="1" x14ac:dyDescent="0.2">
      <c r="A2183" s="46">
        <v>410000</v>
      </c>
      <c r="B2183" s="47" t="s">
        <v>44</v>
      </c>
      <c r="C2183" s="45">
        <f>C2184+C2189+C2203+C2205</f>
        <v>4775700</v>
      </c>
      <c r="D2183" s="45">
        <f>D2184+D2189+D2203+D2205</f>
        <v>5234199.9999999963</v>
      </c>
      <c r="E2183" s="45">
        <f>E2184+E2189+E2203+E2205</f>
        <v>311300</v>
      </c>
      <c r="F2183" s="282">
        <f t="shared" ref="F2183:F2221" si="612">D2183/C2183*100</f>
        <v>109.60068681031045</v>
      </c>
    </row>
    <row r="2184" spans="1:6" s="30" customFormat="1" x14ac:dyDescent="0.2">
      <c r="A2184" s="46">
        <v>411000</v>
      </c>
      <c r="B2184" s="47" t="s">
        <v>45</v>
      </c>
      <c r="C2184" s="45">
        <f t="shared" ref="C2184:D2184" si="613">SUM(C2185:C2188)</f>
        <v>4390000</v>
      </c>
      <c r="D2184" s="45">
        <f t="shared" si="613"/>
        <v>4850499.9999999963</v>
      </c>
      <c r="E2184" s="45">
        <f t="shared" ref="E2184" si="614">SUM(E2185:E2188)</f>
        <v>0</v>
      </c>
      <c r="F2184" s="282">
        <f t="shared" si="612"/>
        <v>110.48974943052383</v>
      </c>
    </row>
    <row r="2185" spans="1:6" s="30" customFormat="1" x14ac:dyDescent="0.2">
      <c r="A2185" s="48">
        <v>411100</v>
      </c>
      <c r="B2185" s="49" t="s">
        <v>46</v>
      </c>
      <c r="C2185" s="58">
        <v>4060000</v>
      </c>
      <c r="D2185" s="58">
        <v>4534999.9999999963</v>
      </c>
      <c r="E2185" s="58">
        <v>0</v>
      </c>
      <c r="F2185" s="283">
        <f t="shared" si="612"/>
        <v>111.69950738916248</v>
      </c>
    </row>
    <row r="2186" spans="1:6" s="30" customFormat="1" x14ac:dyDescent="0.2">
      <c r="A2186" s="48">
        <v>411200</v>
      </c>
      <c r="B2186" s="49" t="s">
        <v>47</v>
      </c>
      <c r="C2186" s="58">
        <v>149999.99999999965</v>
      </c>
      <c r="D2186" s="58">
        <v>128999.99999999962</v>
      </c>
      <c r="E2186" s="58">
        <v>0</v>
      </c>
      <c r="F2186" s="283">
        <f t="shared" si="612"/>
        <v>85.999999999999943</v>
      </c>
    </row>
    <row r="2187" spans="1:6" s="30" customFormat="1" ht="40.5" x14ac:dyDescent="0.2">
      <c r="A2187" s="48">
        <v>411300</v>
      </c>
      <c r="B2187" s="49" t="s">
        <v>48</v>
      </c>
      <c r="C2187" s="58">
        <v>90000</v>
      </c>
      <c r="D2187" s="58">
        <v>94000</v>
      </c>
      <c r="E2187" s="58">
        <v>0</v>
      </c>
      <c r="F2187" s="283">
        <f t="shared" si="612"/>
        <v>104.44444444444446</v>
      </c>
    </row>
    <row r="2188" spans="1:6" s="30" customFormat="1" x14ac:dyDescent="0.2">
      <c r="A2188" s="48">
        <v>411400</v>
      </c>
      <c r="B2188" s="49" t="s">
        <v>49</v>
      </c>
      <c r="C2188" s="58">
        <v>90000</v>
      </c>
      <c r="D2188" s="58">
        <v>92500</v>
      </c>
      <c r="E2188" s="58">
        <v>0</v>
      </c>
      <c r="F2188" s="283">
        <f t="shared" si="612"/>
        <v>102.77777777777777</v>
      </c>
    </row>
    <row r="2189" spans="1:6" s="30" customFormat="1" x14ac:dyDescent="0.2">
      <c r="A2189" s="46">
        <v>412000</v>
      </c>
      <c r="B2189" s="51" t="s">
        <v>50</v>
      </c>
      <c r="C2189" s="45">
        <f>SUM(C2190:C2202)</f>
        <v>371499.99999999994</v>
      </c>
      <c r="D2189" s="45">
        <f>SUM(D2190:D2202)</f>
        <v>369499.99999999994</v>
      </c>
      <c r="E2189" s="45">
        <f>SUM(E2190:E2202)</f>
        <v>309000</v>
      </c>
      <c r="F2189" s="282">
        <f t="shared" si="612"/>
        <v>99.461641991924637</v>
      </c>
    </row>
    <row r="2190" spans="1:6" s="30" customFormat="1" x14ac:dyDescent="0.2">
      <c r="A2190" s="56">
        <v>412100</v>
      </c>
      <c r="B2190" s="49" t="s">
        <v>51</v>
      </c>
      <c r="C2190" s="58">
        <v>0</v>
      </c>
      <c r="D2190" s="58">
        <v>0</v>
      </c>
      <c r="E2190" s="58">
        <v>3000</v>
      </c>
      <c r="F2190" s="283">
        <v>0</v>
      </c>
    </row>
    <row r="2191" spans="1:6" s="30" customFormat="1" x14ac:dyDescent="0.2">
      <c r="A2191" s="48">
        <v>412200</v>
      </c>
      <c r="B2191" s="49" t="s">
        <v>52</v>
      </c>
      <c r="C2191" s="58">
        <v>152000</v>
      </c>
      <c r="D2191" s="58">
        <v>165000</v>
      </c>
      <c r="E2191" s="58">
        <v>14500</v>
      </c>
      <c r="F2191" s="283">
        <f t="shared" si="612"/>
        <v>108.55263157894737</v>
      </c>
    </row>
    <row r="2192" spans="1:6" s="30" customFormat="1" x14ac:dyDescent="0.2">
      <c r="A2192" s="48">
        <v>412300</v>
      </c>
      <c r="B2192" s="49" t="s">
        <v>53</v>
      </c>
      <c r="C2192" s="58">
        <v>31000</v>
      </c>
      <c r="D2192" s="58">
        <v>31000</v>
      </c>
      <c r="E2192" s="58">
        <v>20000</v>
      </c>
      <c r="F2192" s="283">
        <f t="shared" si="612"/>
        <v>100</v>
      </c>
    </row>
    <row r="2193" spans="1:6" s="30" customFormat="1" x14ac:dyDescent="0.2">
      <c r="A2193" s="48">
        <v>412400</v>
      </c>
      <c r="B2193" s="49" t="s">
        <v>55</v>
      </c>
      <c r="C2193" s="58">
        <v>26000</v>
      </c>
      <c r="D2193" s="58">
        <v>26000</v>
      </c>
      <c r="E2193" s="58">
        <v>99000</v>
      </c>
      <c r="F2193" s="283">
        <f t="shared" si="612"/>
        <v>100</v>
      </c>
    </row>
    <row r="2194" spans="1:6" s="30" customFormat="1" x14ac:dyDescent="0.2">
      <c r="A2194" s="48">
        <v>412500</v>
      </c>
      <c r="B2194" s="49" t="s">
        <v>57</v>
      </c>
      <c r="C2194" s="58">
        <v>33000</v>
      </c>
      <c r="D2194" s="58">
        <v>25000</v>
      </c>
      <c r="E2194" s="58">
        <v>39000</v>
      </c>
      <c r="F2194" s="283">
        <f t="shared" si="612"/>
        <v>75.757575757575751</v>
      </c>
    </row>
    <row r="2195" spans="1:6" s="30" customFormat="1" x14ac:dyDescent="0.2">
      <c r="A2195" s="48">
        <v>412600</v>
      </c>
      <c r="B2195" s="49" t="s">
        <v>58</v>
      </c>
      <c r="C2195" s="58">
        <v>36000</v>
      </c>
      <c r="D2195" s="58">
        <v>30000</v>
      </c>
      <c r="E2195" s="58">
        <v>22000</v>
      </c>
      <c r="F2195" s="283">
        <f t="shared" si="612"/>
        <v>83.333333333333343</v>
      </c>
    </row>
    <row r="2196" spans="1:6" s="30" customFormat="1" x14ac:dyDescent="0.2">
      <c r="A2196" s="48">
        <v>412700</v>
      </c>
      <c r="B2196" s="49" t="s">
        <v>60</v>
      </c>
      <c r="C2196" s="58">
        <v>49999.999999999964</v>
      </c>
      <c r="D2196" s="58">
        <v>49999.999999999964</v>
      </c>
      <c r="E2196" s="58">
        <v>34000</v>
      </c>
      <c r="F2196" s="283">
        <f t="shared" si="612"/>
        <v>100</v>
      </c>
    </row>
    <row r="2197" spans="1:6" s="30" customFormat="1" x14ac:dyDescent="0.2">
      <c r="A2197" s="48">
        <v>412800</v>
      </c>
      <c r="B2197" s="49" t="s">
        <v>73</v>
      </c>
      <c r="C2197" s="58">
        <v>0</v>
      </c>
      <c r="D2197" s="58">
        <v>0</v>
      </c>
      <c r="E2197" s="58">
        <v>10000</v>
      </c>
      <c r="F2197" s="283">
        <v>0</v>
      </c>
    </row>
    <row r="2198" spans="1:6" s="30" customFormat="1" x14ac:dyDescent="0.2">
      <c r="A2198" s="48">
        <v>412900</v>
      </c>
      <c r="B2198" s="53" t="s">
        <v>75</v>
      </c>
      <c r="C2198" s="58">
        <v>24300</v>
      </c>
      <c r="D2198" s="58">
        <v>24300</v>
      </c>
      <c r="E2198" s="58">
        <v>0</v>
      </c>
      <c r="F2198" s="283">
        <f t="shared" si="612"/>
        <v>100</v>
      </c>
    </row>
    <row r="2199" spans="1:6" s="30" customFormat="1" x14ac:dyDescent="0.2">
      <c r="A2199" s="48">
        <v>412900</v>
      </c>
      <c r="B2199" s="49" t="s">
        <v>76</v>
      </c>
      <c r="C2199" s="58">
        <v>6000</v>
      </c>
      <c r="D2199" s="58">
        <v>5000</v>
      </c>
      <c r="E2199" s="58">
        <v>0</v>
      </c>
      <c r="F2199" s="283">
        <f t="shared" si="612"/>
        <v>83.333333333333343</v>
      </c>
    </row>
    <row r="2200" spans="1:6" s="30" customFormat="1" x14ac:dyDescent="0.2">
      <c r="A2200" s="48">
        <v>412900</v>
      </c>
      <c r="B2200" s="53" t="s">
        <v>77</v>
      </c>
      <c r="C2200" s="58">
        <v>5000</v>
      </c>
      <c r="D2200" s="58">
        <v>5000</v>
      </c>
      <c r="E2200" s="58">
        <v>0</v>
      </c>
      <c r="F2200" s="283">
        <f t="shared" si="612"/>
        <v>100</v>
      </c>
    </row>
    <row r="2201" spans="1:6" s="30" customFormat="1" x14ac:dyDescent="0.2">
      <c r="A2201" s="48">
        <v>412900</v>
      </c>
      <c r="B2201" s="53" t="s">
        <v>78</v>
      </c>
      <c r="C2201" s="58">
        <v>8000</v>
      </c>
      <c r="D2201" s="58">
        <v>8000</v>
      </c>
      <c r="E2201" s="58">
        <v>0</v>
      </c>
      <c r="F2201" s="283">
        <f t="shared" si="612"/>
        <v>100</v>
      </c>
    </row>
    <row r="2202" spans="1:6" s="30" customFormat="1" x14ac:dyDescent="0.2">
      <c r="A2202" s="48">
        <v>412900</v>
      </c>
      <c r="B2202" s="49" t="s">
        <v>80</v>
      </c>
      <c r="C2202" s="58">
        <v>200</v>
      </c>
      <c r="D2202" s="58">
        <v>200</v>
      </c>
      <c r="E2202" s="58">
        <v>67500</v>
      </c>
      <c r="F2202" s="283">
        <f t="shared" si="612"/>
        <v>100</v>
      </c>
    </row>
    <row r="2203" spans="1:6" s="55" customFormat="1" x14ac:dyDescent="0.2">
      <c r="A2203" s="46">
        <v>413000</v>
      </c>
      <c r="B2203" s="51" t="s">
        <v>96</v>
      </c>
      <c r="C2203" s="45">
        <f t="shared" ref="C2203:D2203" si="615">C2204</f>
        <v>2200</v>
      </c>
      <c r="D2203" s="45">
        <f t="shared" si="615"/>
        <v>2200</v>
      </c>
      <c r="E2203" s="45">
        <f t="shared" ref="E2203" si="616">E2204</f>
        <v>2300</v>
      </c>
      <c r="F2203" s="282">
        <f t="shared" si="612"/>
        <v>100</v>
      </c>
    </row>
    <row r="2204" spans="1:6" s="30" customFormat="1" x14ac:dyDescent="0.2">
      <c r="A2204" s="48">
        <v>413900</v>
      </c>
      <c r="B2204" s="49" t="s">
        <v>106</v>
      </c>
      <c r="C2204" s="58">
        <v>2200</v>
      </c>
      <c r="D2204" s="58">
        <v>2200</v>
      </c>
      <c r="E2204" s="58">
        <v>2300</v>
      </c>
      <c r="F2204" s="283">
        <f t="shared" si="612"/>
        <v>100</v>
      </c>
    </row>
    <row r="2205" spans="1:6" s="55" customFormat="1" ht="40.5" x14ac:dyDescent="0.2">
      <c r="A2205" s="46">
        <v>418000</v>
      </c>
      <c r="B2205" s="51" t="s">
        <v>198</v>
      </c>
      <c r="C2205" s="45">
        <f t="shared" ref="C2205:D2205" si="617">C2206</f>
        <v>12000</v>
      </c>
      <c r="D2205" s="45">
        <f t="shared" si="617"/>
        <v>12000</v>
      </c>
      <c r="E2205" s="45">
        <f t="shared" ref="E2205" si="618">E2206</f>
        <v>0</v>
      </c>
      <c r="F2205" s="282">
        <f t="shared" si="612"/>
        <v>100</v>
      </c>
    </row>
    <row r="2206" spans="1:6" s="30" customFormat="1" x14ac:dyDescent="0.2">
      <c r="A2206" s="48">
        <v>418400</v>
      </c>
      <c r="B2206" s="49" t="s">
        <v>200</v>
      </c>
      <c r="C2206" s="58">
        <v>12000</v>
      </c>
      <c r="D2206" s="58">
        <v>12000</v>
      </c>
      <c r="E2206" s="58">
        <v>0</v>
      </c>
      <c r="F2206" s="283">
        <f t="shared" si="612"/>
        <v>100</v>
      </c>
    </row>
    <row r="2207" spans="1:6" s="55" customFormat="1" x14ac:dyDescent="0.2">
      <c r="A2207" s="46">
        <v>510000</v>
      </c>
      <c r="B2207" s="51" t="s">
        <v>244</v>
      </c>
      <c r="C2207" s="45">
        <f>C2211+C2208+0</f>
        <v>250000</v>
      </c>
      <c r="D2207" s="45">
        <f>D2211+D2208+0</f>
        <v>1045000</v>
      </c>
      <c r="E2207" s="45">
        <f>E2211+E2208+0</f>
        <v>463000</v>
      </c>
      <c r="F2207" s="282"/>
    </row>
    <row r="2208" spans="1:6" s="55" customFormat="1" x14ac:dyDescent="0.2">
      <c r="A2208" s="46">
        <v>511000</v>
      </c>
      <c r="B2208" s="51" t="s">
        <v>245</v>
      </c>
      <c r="C2208" s="45">
        <f>SUM(C2209:C2210)</f>
        <v>20000</v>
      </c>
      <c r="D2208" s="45">
        <f>SUM(D2209:D2210)</f>
        <v>815000</v>
      </c>
      <c r="E2208" s="45">
        <f>SUM(E2209:E2210)</f>
        <v>183000</v>
      </c>
      <c r="F2208" s="282"/>
    </row>
    <row r="2209" spans="1:6" s="30" customFormat="1" x14ac:dyDescent="0.2">
      <c r="A2209" s="48">
        <v>511300</v>
      </c>
      <c r="B2209" s="49" t="s">
        <v>248</v>
      </c>
      <c r="C2209" s="58">
        <v>20000</v>
      </c>
      <c r="D2209" s="58">
        <v>815000</v>
      </c>
      <c r="E2209" s="58">
        <v>153000</v>
      </c>
      <c r="F2209" s="283"/>
    </row>
    <row r="2210" spans="1:6" s="30" customFormat="1" x14ac:dyDescent="0.2">
      <c r="A2210" s="48">
        <v>511500</v>
      </c>
      <c r="B2210" s="49" t="s">
        <v>250</v>
      </c>
      <c r="C2210" s="58">
        <v>0</v>
      </c>
      <c r="D2210" s="58">
        <v>0</v>
      </c>
      <c r="E2210" s="58">
        <v>30000</v>
      </c>
      <c r="F2210" s="283">
        <v>0</v>
      </c>
    </row>
    <row r="2211" spans="1:6" s="55" customFormat="1" x14ac:dyDescent="0.2">
      <c r="A2211" s="46">
        <v>516000</v>
      </c>
      <c r="B2211" s="51" t="s">
        <v>256</v>
      </c>
      <c r="C2211" s="45">
        <f t="shared" ref="C2211:D2211" si="619">C2212</f>
        <v>230000</v>
      </c>
      <c r="D2211" s="45">
        <f t="shared" si="619"/>
        <v>230000</v>
      </c>
      <c r="E2211" s="45">
        <f t="shared" ref="E2211" si="620">E2212</f>
        <v>280000</v>
      </c>
      <c r="F2211" s="282">
        <f t="shared" si="612"/>
        <v>100</v>
      </c>
    </row>
    <row r="2212" spans="1:6" s="30" customFormat="1" x14ac:dyDescent="0.2">
      <c r="A2212" s="48">
        <v>516100</v>
      </c>
      <c r="B2212" s="49" t="s">
        <v>256</v>
      </c>
      <c r="C2212" s="58">
        <v>230000</v>
      </c>
      <c r="D2212" s="58">
        <v>230000</v>
      </c>
      <c r="E2212" s="58">
        <v>280000</v>
      </c>
      <c r="F2212" s="283">
        <f t="shared" si="612"/>
        <v>100</v>
      </c>
    </row>
    <row r="2213" spans="1:6" s="55" customFormat="1" ht="40.5" x14ac:dyDescent="0.2">
      <c r="A2213" s="46">
        <v>580000</v>
      </c>
      <c r="B2213" s="51" t="s">
        <v>258</v>
      </c>
      <c r="C2213" s="45">
        <f t="shared" ref="C2213:D2214" si="621">C2214</f>
        <v>65000</v>
      </c>
      <c r="D2213" s="45">
        <f t="shared" si="621"/>
        <v>65000</v>
      </c>
      <c r="E2213" s="45">
        <f t="shared" ref="E2213:E2214" si="622">E2214</f>
        <v>0</v>
      </c>
      <c r="F2213" s="282">
        <f t="shared" si="612"/>
        <v>100</v>
      </c>
    </row>
    <row r="2214" spans="1:6" s="55" customFormat="1" x14ac:dyDescent="0.2">
      <c r="A2214" s="46">
        <v>581000</v>
      </c>
      <c r="B2214" s="51" t="s">
        <v>259</v>
      </c>
      <c r="C2214" s="45">
        <f t="shared" si="621"/>
        <v>65000</v>
      </c>
      <c r="D2214" s="45">
        <f t="shared" si="621"/>
        <v>65000</v>
      </c>
      <c r="E2214" s="45">
        <f t="shared" si="622"/>
        <v>0</v>
      </c>
      <c r="F2214" s="282">
        <f t="shared" si="612"/>
        <v>100</v>
      </c>
    </row>
    <row r="2215" spans="1:6" s="30" customFormat="1" ht="40.5" x14ac:dyDescent="0.2">
      <c r="A2215" s="48">
        <v>581200</v>
      </c>
      <c r="B2215" s="49" t="s">
        <v>260</v>
      </c>
      <c r="C2215" s="58">
        <v>65000</v>
      </c>
      <c r="D2215" s="58">
        <v>65000</v>
      </c>
      <c r="E2215" s="58">
        <v>0</v>
      </c>
      <c r="F2215" s="283">
        <f t="shared" si="612"/>
        <v>100</v>
      </c>
    </row>
    <row r="2216" spans="1:6" s="55" customFormat="1" x14ac:dyDescent="0.2">
      <c r="A2216" s="46">
        <v>630000</v>
      </c>
      <c r="B2216" s="51" t="s">
        <v>275</v>
      </c>
      <c r="C2216" s="45">
        <f>C2219+C2217</f>
        <v>100000</v>
      </c>
      <c r="D2216" s="45">
        <f>D2219+D2217</f>
        <v>100000</v>
      </c>
      <c r="E2216" s="45">
        <f>E2219+E2217</f>
        <v>65000</v>
      </c>
      <c r="F2216" s="282">
        <f t="shared" si="612"/>
        <v>100</v>
      </c>
    </row>
    <row r="2217" spans="1:6" s="55" customFormat="1" x14ac:dyDescent="0.2">
      <c r="A2217" s="46">
        <v>631000</v>
      </c>
      <c r="B2217" s="51" t="s">
        <v>276</v>
      </c>
      <c r="C2217" s="45">
        <f>0+C2218</f>
        <v>0</v>
      </c>
      <c r="D2217" s="45">
        <f>0+D2218</f>
        <v>0</v>
      </c>
      <c r="E2217" s="45">
        <f>0+E2218</f>
        <v>65000</v>
      </c>
      <c r="F2217" s="282">
        <v>0</v>
      </c>
    </row>
    <row r="2218" spans="1:6" s="30" customFormat="1" x14ac:dyDescent="0.2">
      <c r="A2218" s="56">
        <v>631100</v>
      </c>
      <c r="B2218" s="49" t="s">
        <v>277</v>
      </c>
      <c r="C2218" s="58">
        <v>0</v>
      </c>
      <c r="D2218" s="58">
        <v>0</v>
      </c>
      <c r="E2218" s="58">
        <v>65000</v>
      </c>
      <c r="F2218" s="283">
        <v>0</v>
      </c>
    </row>
    <row r="2219" spans="1:6" s="55" customFormat="1" x14ac:dyDescent="0.2">
      <c r="A2219" s="46">
        <v>638000</v>
      </c>
      <c r="B2219" s="51" t="s">
        <v>282</v>
      </c>
      <c r="C2219" s="45">
        <f t="shared" ref="C2219:D2219" si="623">C2220</f>
        <v>100000</v>
      </c>
      <c r="D2219" s="45">
        <f t="shared" si="623"/>
        <v>100000</v>
      </c>
      <c r="E2219" s="45">
        <f t="shared" ref="E2219" si="624">E2220</f>
        <v>0</v>
      </c>
      <c r="F2219" s="282">
        <f t="shared" si="612"/>
        <v>100</v>
      </c>
    </row>
    <row r="2220" spans="1:6" s="30" customFormat="1" x14ac:dyDescent="0.2">
      <c r="A2220" s="48">
        <v>638100</v>
      </c>
      <c r="B2220" s="49" t="s">
        <v>283</v>
      </c>
      <c r="C2220" s="58">
        <v>100000</v>
      </c>
      <c r="D2220" s="58">
        <v>100000</v>
      </c>
      <c r="E2220" s="58">
        <v>0</v>
      </c>
      <c r="F2220" s="283">
        <f t="shared" si="612"/>
        <v>100</v>
      </c>
    </row>
    <row r="2221" spans="1:6" s="30" customFormat="1" x14ac:dyDescent="0.2">
      <c r="A2221" s="89"/>
      <c r="B2221" s="83" t="s">
        <v>292</v>
      </c>
      <c r="C2221" s="87">
        <f>C2183+C2207+C2216+C2213</f>
        <v>5190700</v>
      </c>
      <c r="D2221" s="87">
        <f>D2183+D2207+D2216+D2213</f>
        <v>6444199.9999999963</v>
      </c>
      <c r="E2221" s="87">
        <f>E2183+E2207+E2216+E2213</f>
        <v>839300</v>
      </c>
      <c r="F2221" s="34">
        <f t="shared" si="612"/>
        <v>124.14895871462417</v>
      </c>
    </row>
    <row r="2222" spans="1:6" s="30" customFormat="1" x14ac:dyDescent="0.2">
      <c r="A2222" s="66"/>
      <c r="B2222" s="44"/>
      <c r="C2222" s="50"/>
      <c r="D2222" s="50"/>
      <c r="E2222" s="50"/>
      <c r="F2222" s="284"/>
    </row>
    <row r="2223" spans="1:6" s="30" customFormat="1" x14ac:dyDescent="0.2">
      <c r="A2223" s="43"/>
      <c r="B2223" s="44"/>
      <c r="C2223" s="50"/>
      <c r="D2223" s="50"/>
      <c r="E2223" s="50"/>
      <c r="F2223" s="284"/>
    </row>
    <row r="2224" spans="1:6" s="30" customFormat="1" x14ac:dyDescent="0.2">
      <c r="A2224" s="48" t="s">
        <v>413</v>
      </c>
      <c r="B2224" s="51"/>
      <c r="C2224" s="50"/>
      <c r="D2224" s="50"/>
      <c r="E2224" s="50"/>
      <c r="F2224" s="284"/>
    </row>
    <row r="2225" spans="1:6" s="30" customFormat="1" x14ac:dyDescent="0.2">
      <c r="A2225" s="48" t="s">
        <v>372</v>
      </c>
      <c r="B2225" s="51"/>
      <c r="C2225" s="50"/>
      <c r="D2225" s="50"/>
      <c r="E2225" s="50"/>
      <c r="F2225" s="284"/>
    </row>
    <row r="2226" spans="1:6" s="30" customFormat="1" x14ac:dyDescent="0.2">
      <c r="A2226" s="48" t="s">
        <v>414</v>
      </c>
      <c r="B2226" s="51"/>
      <c r="C2226" s="50"/>
      <c r="D2226" s="50"/>
      <c r="E2226" s="50"/>
      <c r="F2226" s="284"/>
    </row>
    <row r="2227" spans="1:6" s="30" customFormat="1" x14ac:dyDescent="0.2">
      <c r="A2227" s="48" t="s">
        <v>291</v>
      </c>
      <c r="B2227" s="51"/>
      <c r="C2227" s="50"/>
      <c r="D2227" s="50"/>
      <c r="E2227" s="50"/>
      <c r="F2227" s="284"/>
    </row>
    <row r="2228" spans="1:6" s="30" customFormat="1" x14ac:dyDescent="0.2">
      <c r="A2228" s="48"/>
      <c r="B2228" s="79"/>
      <c r="C2228" s="67"/>
      <c r="D2228" s="67"/>
      <c r="E2228" s="67"/>
      <c r="F2228" s="279"/>
    </row>
    <row r="2229" spans="1:6" s="30" customFormat="1" x14ac:dyDescent="0.2">
      <c r="A2229" s="46">
        <v>410000</v>
      </c>
      <c r="B2229" s="47" t="s">
        <v>44</v>
      </c>
      <c r="C2229" s="45">
        <f>C2230+C2235+C2247</f>
        <v>4949000</v>
      </c>
      <c r="D2229" s="45">
        <f>D2230+D2235+D2247</f>
        <v>5203500</v>
      </c>
      <c r="E2229" s="45">
        <f>E2230+E2235+E2247</f>
        <v>108500</v>
      </c>
      <c r="F2229" s="282">
        <f t="shared" ref="F2229:F2260" si="625">D2229/C2229*100</f>
        <v>105.14245302081228</v>
      </c>
    </row>
    <row r="2230" spans="1:6" s="30" customFormat="1" x14ac:dyDescent="0.2">
      <c r="A2230" s="46">
        <v>411000</v>
      </c>
      <c r="B2230" s="47" t="s">
        <v>45</v>
      </c>
      <c r="C2230" s="45">
        <f t="shared" ref="C2230:D2230" si="626">SUM(C2231:C2234)</f>
        <v>4560000</v>
      </c>
      <c r="D2230" s="45">
        <f t="shared" si="626"/>
        <v>4790000</v>
      </c>
      <c r="E2230" s="45">
        <f t="shared" ref="E2230" si="627">SUM(E2231:E2234)</f>
        <v>0</v>
      </c>
      <c r="F2230" s="282">
        <f t="shared" si="625"/>
        <v>105.04385964912282</v>
      </c>
    </row>
    <row r="2231" spans="1:6" s="30" customFormat="1" x14ac:dyDescent="0.2">
      <c r="A2231" s="48">
        <v>411100</v>
      </c>
      <c r="B2231" s="49" t="s">
        <v>46</v>
      </c>
      <c r="C2231" s="58">
        <v>4300000</v>
      </c>
      <c r="D2231" s="58">
        <v>4470000</v>
      </c>
      <c r="E2231" s="58">
        <v>0</v>
      </c>
      <c r="F2231" s="283">
        <f t="shared" si="625"/>
        <v>103.95348837209302</v>
      </c>
    </row>
    <row r="2232" spans="1:6" s="30" customFormat="1" x14ac:dyDescent="0.2">
      <c r="A2232" s="48">
        <v>411200</v>
      </c>
      <c r="B2232" s="49" t="s">
        <v>47</v>
      </c>
      <c r="C2232" s="58">
        <v>155000</v>
      </c>
      <c r="D2232" s="58">
        <v>149000</v>
      </c>
      <c r="E2232" s="58">
        <v>0</v>
      </c>
      <c r="F2232" s="283">
        <f t="shared" si="625"/>
        <v>96.129032258064512</v>
      </c>
    </row>
    <row r="2233" spans="1:6" s="30" customFormat="1" ht="40.5" x14ac:dyDescent="0.2">
      <c r="A2233" s="48">
        <v>411300</v>
      </c>
      <c r="B2233" s="49" t="s">
        <v>48</v>
      </c>
      <c r="C2233" s="58">
        <v>80000</v>
      </c>
      <c r="D2233" s="58">
        <v>111000</v>
      </c>
      <c r="E2233" s="58">
        <v>0</v>
      </c>
      <c r="F2233" s="283">
        <f t="shared" si="625"/>
        <v>138.75</v>
      </c>
    </row>
    <row r="2234" spans="1:6" s="30" customFormat="1" x14ac:dyDescent="0.2">
      <c r="A2234" s="48">
        <v>411400</v>
      </c>
      <c r="B2234" s="49" t="s">
        <v>49</v>
      </c>
      <c r="C2234" s="58">
        <v>25000</v>
      </c>
      <c r="D2234" s="58">
        <v>59999.999999999985</v>
      </c>
      <c r="E2234" s="58">
        <v>0</v>
      </c>
      <c r="F2234" s="283">
        <f t="shared" si="625"/>
        <v>239.99999999999994</v>
      </c>
    </row>
    <row r="2235" spans="1:6" s="30" customFormat="1" x14ac:dyDescent="0.2">
      <c r="A2235" s="46">
        <v>412000</v>
      </c>
      <c r="B2235" s="51" t="s">
        <v>50</v>
      </c>
      <c r="C2235" s="45">
        <f>SUM(C2236:C2246)</f>
        <v>389000</v>
      </c>
      <c r="D2235" s="45">
        <f>SUM(D2236:D2246)</f>
        <v>413500</v>
      </c>
      <c r="E2235" s="45">
        <f>SUM(E2236:E2246)</f>
        <v>106500</v>
      </c>
      <c r="F2235" s="282">
        <f t="shared" si="625"/>
        <v>106.29820051413881</v>
      </c>
    </row>
    <row r="2236" spans="1:6" s="30" customFormat="1" x14ac:dyDescent="0.2">
      <c r="A2236" s="48">
        <v>412200</v>
      </c>
      <c r="B2236" s="49" t="s">
        <v>52</v>
      </c>
      <c r="C2236" s="58">
        <v>209000</v>
      </c>
      <c r="D2236" s="58">
        <v>219000</v>
      </c>
      <c r="E2236" s="58">
        <v>1000</v>
      </c>
      <c r="F2236" s="283">
        <f t="shared" si="625"/>
        <v>104.78468899521532</v>
      </c>
    </row>
    <row r="2237" spans="1:6" s="30" customFormat="1" x14ac:dyDescent="0.2">
      <c r="A2237" s="48">
        <v>412300</v>
      </c>
      <c r="B2237" s="49" t="s">
        <v>53</v>
      </c>
      <c r="C2237" s="58">
        <v>20000</v>
      </c>
      <c r="D2237" s="58">
        <v>22000</v>
      </c>
      <c r="E2237" s="58">
        <v>200</v>
      </c>
      <c r="F2237" s="283">
        <f t="shared" si="625"/>
        <v>110.00000000000001</v>
      </c>
    </row>
    <row r="2238" spans="1:6" s="30" customFormat="1" x14ac:dyDescent="0.2">
      <c r="A2238" s="48">
        <v>412400</v>
      </c>
      <c r="B2238" s="49" t="s">
        <v>55</v>
      </c>
      <c r="C2238" s="58">
        <v>20000</v>
      </c>
      <c r="D2238" s="58">
        <v>22000</v>
      </c>
      <c r="E2238" s="58">
        <v>11300</v>
      </c>
      <c r="F2238" s="283">
        <f t="shared" si="625"/>
        <v>110.00000000000001</v>
      </c>
    </row>
    <row r="2239" spans="1:6" s="30" customFormat="1" x14ac:dyDescent="0.2">
      <c r="A2239" s="48">
        <v>412500</v>
      </c>
      <c r="B2239" s="49" t="s">
        <v>57</v>
      </c>
      <c r="C2239" s="58">
        <v>30000</v>
      </c>
      <c r="D2239" s="58">
        <v>30000</v>
      </c>
      <c r="E2239" s="58">
        <v>44000</v>
      </c>
      <c r="F2239" s="283">
        <f t="shared" si="625"/>
        <v>100</v>
      </c>
    </row>
    <row r="2240" spans="1:6" s="30" customFormat="1" x14ac:dyDescent="0.2">
      <c r="A2240" s="48">
        <v>412600</v>
      </c>
      <c r="B2240" s="49" t="s">
        <v>58</v>
      </c>
      <c r="C2240" s="58">
        <v>15000</v>
      </c>
      <c r="D2240" s="58">
        <v>15000.000000000002</v>
      </c>
      <c r="E2240" s="58">
        <v>0</v>
      </c>
      <c r="F2240" s="283">
        <f t="shared" si="625"/>
        <v>100.00000000000003</v>
      </c>
    </row>
    <row r="2241" spans="1:6" s="30" customFormat="1" x14ac:dyDescent="0.2">
      <c r="A2241" s="48">
        <v>412700</v>
      </c>
      <c r="B2241" s="49" t="s">
        <v>60</v>
      </c>
      <c r="C2241" s="58">
        <v>13999.999999999996</v>
      </c>
      <c r="D2241" s="58">
        <v>19999.999999999996</v>
      </c>
      <c r="E2241" s="58">
        <v>0</v>
      </c>
      <c r="F2241" s="283">
        <f t="shared" si="625"/>
        <v>142.85714285714286</v>
      </c>
    </row>
    <row r="2242" spans="1:6" s="30" customFormat="1" x14ac:dyDescent="0.2">
      <c r="A2242" s="48">
        <v>412900</v>
      </c>
      <c r="B2242" s="53" t="s">
        <v>75</v>
      </c>
      <c r="C2242" s="58">
        <v>28000</v>
      </c>
      <c r="D2242" s="58">
        <v>30900</v>
      </c>
      <c r="E2242" s="58">
        <v>0</v>
      </c>
      <c r="F2242" s="283">
        <f t="shared" si="625"/>
        <v>110.35714285714286</v>
      </c>
    </row>
    <row r="2243" spans="1:6" s="30" customFormat="1" x14ac:dyDescent="0.2">
      <c r="A2243" s="48">
        <v>412900</v>
      </c>
      <c r="B2243" s="49" t="s">
        <v>76</v>
      </c>
      <c r="C2243" s="58">
        <v>1000</v>
      </c>
      <c r="D2243" s="58">
        <v>1000</v>
      </c>
      <c r="E2243" s="58">
        <v>0</v>
      </c>
      <c r="F2243" s="283">
        <f t="shared" si="625"/>
        <v>100</v>
      </c>
    </row>
    <row r="2244" spans="1:6" s="30" customFormat="1" x14ac:dyDescent="0.2">
      <c r="A2244" s="48">
        <v>412900</v>
      </c>
      <c r="B2244" s="53" t="s">
        <v>77</v>
      </c>
      <c r="C2244" s="58">
        <v>5000</v>
      </c>
      <c r="D2244" s="58">
        <v>5000</v>
      </c>
      <c r="E2244" s="58">
        <v>0</v>
      </c>
      <c r="F2244" s="283">
        <f t="shared" si="625"/>
        <v>100</v>
      </c>
    </row>
    <row r="2245" spans="1:6" s="30" customFormat="1" x14ac:dyDescent="0.2">
      <c r="A2245" s="48">
        <v>412900</v>
      </c>
      <c r="B2245" s="53" t="s">
        <v>78</v>
      </c>
      <c r="C2245" s="58">
        <v>7000</v>
      </c>
      <c r="D2245" s="58">
        <v>9000</v>
      </c>
      <c r="E2245" s="58">
        <v>0</v>
      </c>
      <c r="F2245" s="283">
        <f t="shared" si="625"/>
        <v>128.57142857142858</v>
      </c>
    </row>
    <row r="2246" spans="1:6" s="30" customFormat="1" x14ac:dyDescent="0.2">
      <c r="A2246" s="48">
        <v>412900</v>
      </c>
      <c r="B2246" s="49" t="s">
        <v>80</v>
      </c>
      <c r="C2246" s="58">
        <v>40000</v>
      </c>
      <c r="D2246" s="58">
        <v>39600</v>
      </c>
      <c r="E2246" s="58">
        <v>50000</v>
      </c>
      <c r="F2246" s="283">
        <f t="shared" si="625"/>
        <v>99</v>
      </c>
    </row>
    <row r="2247" spans="1:6" s="55" customFormat="1" x14ac:dyDescent="0.2">
      <c r="A2247" s="46">
        <v>413000</v>
      </c>
      <c r="B2247" s="51" t="s">
        <v>96</v>
      </c>
      <c r="C2247" s="45">
        <f>0+C2248</f>
        <v>0</v>
      </c>
      <c r="D2247" s="45">
        <f>0+D2248</f>
        <v>0</v>
      </c>
      <c r="E2247" s="45">
        <f>0+E2248</f>
        <v>2000</v>
      </c>
      <c r="F2247" s="282">
        <v>0</v>
      </c>
    </row>
    <row r="2248" spans="1:6" s="30" customFormat="1" x14ac:dyDescent="0.2">
      <c r="A2248" s="56">
        <v>413900</v>
      </c>
      <c r="B2248" s="49" t="s">
        <v>106</v>
      </c>
      <c r="C2248" s="58">
        <v>0</v>
      </c>
      <c r="D2248" s="58">
        <v>0</v>
      </c>
      <c r="E2248" s="58">
        <v>2000</v>
      </c>
      <c r="F2248" s="283">
        <v>0</v>
      </c>
    </row>
    <row r="2249" spans="1:6" s="30" customFormat="1" x14ac:dyDescent="0.2">
      <c r="A2249" s="46">
        <v>510000</v>
      </c>
      <c r="B2249" s="51" t="s">
        <v>244</v>
      </c>
      <c r="C2249" s="45">
        <f>C2250+C2252+0</f>
        <v>330000</v>
      </c>
      <c r="D2249" s="45">
        <f>D2250+D2252+0</f>
        <v>320000</v>
      </c>
      <c r="E2249" s="45">
        <f>E2250+E2252+0</f>
        <v>311000</v>
      </c>
      <c r="F2249" s="282">
        <f t="shared" si="625"/>
        <v>96.969696969696969</v>
      </c>
    </row>
    <row r="2250" spans="1:6" s="30" customFormat="1" x14ac:dyDescent="0.2">
      <c r="A2250" s="46">
        <v>511000</v>
      </c>
      <c r="B2250" s="51" t="s">
        <v>245</v>
      </c>
      <c r="C2250" s="45">
        <f>SUM(C2251:C2251)</f>
        <v>30000</v>
      </c>
      <c r="D2250" s="45">
        <f>SUM(D2251:D2251)</f>
        <v>30000</v>
      </c>
      <c r="E2250" s="45">
        <f>SUM(E2251:E2251)</f>
        <v>32000</v>
      </c>
      <c r="F2250" s="282">
        <f t="shared" si="625"/>
        <v>100</v>
      </c>
    </row>
    <row r="2251" spans="1:6" s="30" customFormat="1" x14ac:dyDescent="0.2">
      <c r="A2251" s="48">
        <v>511300</v>
      </c>
      <c r="B2251" s="49" t="s">
        <v>248</v>
      </c>
      <c r="C2251" s="58">
        <v>30000</v>
      </c>
      <c r="D2251" s="58">
        <v>30000</v>
      </c>
      <c r="E2251" s="58">
        <v>32000</v>
      </c>
      <c r="F2251" s="283">
        <f t="shared" si="625"/>
        <v>100</v>
      </c>
    </row>
    <row r="2252" spans="1:6" s="55" customFormat="1" x14ac:dyDescent="0.2">
      <c r="A2252" s="46">
        <v>516000</v>
      </c>
      <c r="B2252" s="51" t="s">
        <v>256</v>
      </c>
      <c r="C2252" s="45">
        <f t="shared" ref="C2252:D2252" si="628">C2253</f>
        <v>300000</v>
      </c>
      <c r="D2252" s="45">
        <f t="shared" si="628"/>
        <v>290000</v>
      </c>
      <c r="E2252" s="45">
        <f t="shared" ref="E2252" si="629">E2253</f>
        <v>279000</v>
      </c>
      <c r="F2252" s="282">
        <f t="shared" si="625"/>
        <v>96.666666666666671</v>
      </c>
    </row>
    <row r="2253" spans="1:6" s="30" customFormat="1" x14ac:dyDescent="0.2">
      <c r="A2253" s="48">
        <v>516100</v>
      </c>
      <c r="B2253" s="49" t="s">
        <v>256</v>
      </c>
      <c r="C2253" s="58">
        <v>300000</v>
      </c>
      <c r="D2253" s="58">
        <v>290000</v>
      </c>
      <c r="E2253" s="58">
        <v>279000</v>
      </c>
      <c r="F2253" s="283">
        <f t="shared" si="625"/>
        <v>96.666666666666671</v>
      </c>
    </row>
    <row r="2254" spans="1:6" s="55" customFormat="1" x14ac:dyDescent="0.2">
      <c r="A2254" s="46">
        <v>630000</v>
      </c>
      <c r="B2254" s="51" t="s">
        <v>275</v>
      </c>
      <c r="C2254" s="45">
        <f t="shared" ref="C2254:D2254" si="630">C2255+C2258</f>
        <v>80000</v>
      </c>
      <c r="D2254" s="45">
        <f t="shared" si="630"/>
        <v>100000</v>
      </c>
      <c r="E2254" s="45">
        <f>E2255+E2258</f>
        <v>414700</v>
      </c>
      <c r="F2254" s="282">
        <f t="shared" si="625"/>
        <v>125</v>
      </c>
    </row>
    <row r="2255" spans="1:6" s="55" customFormat="1" x14ac:dyDescent="0.2">
      <c r="A2255" s="46">
        <v>631000</v>
      </c>
      <c r="B2255" s="51" t="s">
        <v>276</v>
      </c>
      <c r="C2255" s="45">
        <f t="shared" ref="C2255:D2255" si="631">C2257</f>
        <v>0</v>
      </c>
      <c r="D2255" s="45">
        <f t="shared" si="631"/>
        <v>0</v>
      </c>
      <c r="E2255" s="45">
        <f>E2256+E2257</f>
        <v>414700</v>
      </c>
      <c r="F2255" s="282">
        <v>0</v>
      </c>
    </row>
    <row r="2256" spans="1:6" s="30" customFormat="1" x14ac:dyDescent="0.2">
      <c r="A2256" s="56">
        <v>631100</v>
      </c>
      <c r="B2256" s="49" t="s">
        <v>277</v>
      </c>
      <c r="C2256" s="58">
        <v>0</v>
      </c>
      <c r="D2256" s="58">
        <v>0</v>
      </c>
      <c r="E2256" s="58">
        <v>72000</v>
      </c>
      <c r="F2256" s="283">
        <v>0</v>
      </c>
    </row>
    <row r="2257" spans="1:6" s="30" customFormat="1" x14ac:dyDescent="0.2">
      <c r="A2257" s="56">
        <v>631900</v>
      </c>
      <c r="B2257" s="49" t="s">
        <v>279</v>
      </c>
      <c r="C2257" s="58">
        <v>0</v>
      </c>
      <c r="D2257" s="58">
        <v>0</v>
      </c>
      <c r="E2257" s="58">
        <v>342700</v>
      </c>
      <c r="F2257" s="283">
        <v>0</v>
      </c>
    </row>
    <row r="2258" spans="1:6" s="55" customFormat="1" x14ac:dyDescent="0.2">
      <c r="A2258" s="46">
        <v>638000</v>
      </c>
      <c r="B2258" s="51" t="s">
        <v>282</v>
      </c>
      <c r="C2258" s="45">
        <f t="shared" ref="C2258:D2258" si="632">C2259</f>
        <v>80000</v>
      </c>
      <c r="D2258" s="45">
        <f t="shared" si="632"/>
        <v>100000</v>
      </c>
      <c r="E2258" s="45">
        <f t="shared" ref="E2258" si="633">E2259</f>
        <v>0</v>
      </c>
      <c r="F2258" s="282">
        <f t="shared" si="625"/>
        <v>125</v>
      </c>
    </row>
    <row r="2259" spans="1:6" s="30" customFormat="1" x14ac:dyDescent="0.2">
      <c r="A2259" s="48">
        <v>638100</v>
      </c>
      <c r="B2259" s="49" t="s">
        <v>283</v>
      </c>
      <c r="C2259" s="58">
        <v>80000</v>
      </c>
      <c r="D2259" s="58">
        <v>100000</v>
      </c>
      <c r="E2259" s="58">
        <v>0</v>
      </c>
      <c r="F2259" s="283">
        <f t="shared" si="625"/>
        <v>125</v>
      </c>
    </row>
    <row r="2260" spans="1:6" s="30" customFormat="1" x14ac:dyDescent="0.2">
      <c r="A2260" s="89"/>
      <c r="B2260" s="83" t="s">
        <v>292</v>
      </c>
      <c r="C2260" s="87">
        <f>C2229+C2249+C2254+0</f>
        <v>5359000</v>
      </c>
      <c r="D2260" s="87">
        <f>D2229+D2249+D2254+0</f>
        <v>5623500</v>
      </c>
      <c r="E2260" s="87">
        <f>E2229+E2249+E2254+0</f>
        <v>834200</v>
      </c>
      <c r="F2260" s="34">
        <f t="shared" si="625"/>
        <v>104.93562231759657</v>
      </c>
    </row>
    <row r="2261" spans="1:6" s="30" customFormat="1" x14ac:dyDescent="0.2">
      <c r="A2261" s="66"/>
      <c r="B2261" s="44"/>
      <c r="C2261" s="50"/>
      <c r="D2261" s="50"/>
      <c r="E2261" s="50"/>
      <c r="F2261" s="284"/>
    </row>
    <row r="2262" spans="1:6" s="30" customFormat="1" x14ac:dyDescent="0.2">
      <c r="A2262" s="43"/>
      <c r="B2262" s="44"/>
      <c r="C2262" s="50"/>
      <c r="D2262" s="50"/>
      <c r="E2262" s="50"/>
      <c r="F2262" s="284"/>
    </row>
    <row r="2263" spans="1:6" s="30" customFormat="1" x14ac:dyDescent="0.2">
      <c r="A2263" s="48" t="s">
        <v>415</v>
      </c>
      <c r="B2263" s="51"/>
      <c r="C2263" s="50"/>
      <c r="D2263" s="50"/>
      <c r="E2263" s="50"/>
      <c r="F2263" s="284"/>
    </row>
    <row r="2264" spans="1:6" s="30" customFormat="1" x14ac:dyDescent="0.2">
      <c r="A2264" s="48" t="s">
        <v>372</v>
      </c>
      <c r="B2264" s="51"/>
      <c r="C2264" s="50"/>
      <c r="D2264" s="50"/>
      <c r="E2264" s="50"/>
      <c r="F2264" s="284"/>
    </row>
    <row r="2265" spans="1:6" s="30" customFormat="1" x14ac:dyDescent="0.2">
      <c r="A2265" s="48" t="s">
        <v>416</v>
      </c>
      <c r="B2265" s="51"/>
      <c r="C2265" s="50"/>
      <c r="D2265" s="50"/>
      <c r="E2265" s="50"/>
      <c r="F2265" s="284"/>
    </row>
    <row r="2266" spans="1:6" s="30" customFormat="1" x14ac:dyDescent="0.2">
      <c r="A2266" s="48" t="s">
        <v>291</v>
      </c>
      <c r="B2266" s="51"/>
      <c r="C2266" s="50"/>
      <c r="D2266" s="50"/>
      <c r="E2266" s="50"/>
      <c r="F2266" s="284"/>
    </row>
    <row r="2267" spans="1:6" s="30" customFormat="1" x14ac:dyDescent="0.2">
      <c r="A2267" s="48"/>
      <c r="B2267" s="79"/>
      <c r="C2267" s="67"/>
      <c r="D2267" s="67"/>
      <c r="E2267" s="67"/>
      <c r="F2267" s="279"/>
    </row>
    <row r="2268" spans="1:6" s="30" customFormat="1" x14ac:dyDescent="0.2">
      <c r="A2268" s="46">
        <v>410000</v>
      </c>
      <c r="B2268" s="47" t="s">
        <v>44</v>
      </c>
      <c r="C2268" s="45">
        <f>C2269+C2274+0+C2286</f>
        <v>5276500</v>
      </c>
      <c r="D2268" s="45">
        <f>D2269+D2274+0+D2286</f>
        <v>5729500</v>
      </c>
      <c r="E2268" s="45">
        <f>E2269+E2274+0+E2286</f>
        <v>694900</v>
      </c>
      <c r="F2268" s="282">
        <f t="shared" ref="F2268:F2303" si="634">D2268/C2268*100</f>
        <v>108.58523642566095</v>
      </c>
    </row>
    <row r="2269" spans="1:6" s="30" customFormat="1" x14ac:dyDescent="0.2">
      <c r="A2269" s="46">
        <v>411000</v>
      </c>
      <c r="B2269" s="47" t="s">
        <v>45</v>
      </c>
      <c r="C2269" s="45">
        <f t="shared" ref="C2269:D2269" si="635">SUM(C2270:C2273)</f>
        <v>4940000</v>
      </c>
      <c r="D2269" s="45">
        <f t="shared" si="635"/>
        <v>5367000</v>
      </c>
      <c r="E2269" s="45">
        <f t="shared" ref="E2269" si="636">SUM(E2270:E2273)</f>
        <v>0</v>
      </c>
      <c r="F2269" s="282">
        <f t="shared" si="634"/>
        <v>108.64372469635629</v>
      </c>
    </row>
    <row r="2270" spans="1:6" s="30" customFormat="1" x14ac:dyDescent="0.2">
      <c r="A2270" s="48">
        <v>411100</v>
      </c>
      <c r="B2270" s="49" t="s">
        <v>46</v>
      </c>
      <c r="C2270" s="58">
        <v>4700000</v>
      </c>
      <c r="D2270" s="58">
        <v>5127000</v>
      </c>
      <c r="E2270" s="58">
        <v>0</v>
      </c>
      <c r="F2270" s="283">
        <f t="shared" si="634"/>
        <v>109.08510638297872</v>
      </c>
    </row>
    <row r="2271" spans="1:6" s="30" customFormat="1" x14ac:dyDescent="0.2">
      <c r="A2271" s="48">
        <v>411200</v>
      </c>
      <c r="B2271" s="49" t="s">
        <v>47</v>
      </c>
      <c r="C2271" s="58">
        <v>104000</v>
      </c>
      <c r="D2271" s="58">
        <v>104000</v>
      </c>
      <c r="E2271" s="58">
        <v>0</v>
      </c>
      <c r="F2271" s="283">
        <f t="shared" si="634"/>
        <v>100</v>
      </c>
    </row>
    <row r="2272" spans="1:6" s="30" customFormat="1" ht="40.5" x14ac:dyDescent="0.2">
      <c r="A2272" s="48">
        <v>411300</v>
      </c>
      <c r="B2272" s="49" t="s">
        <v>48</v>
      </c>
      <c r="C2272" s="58">
        <v>83000</v>
      </c>
      <c r="D2272" s="58">
        <v>83000</v>
      </c>
      <c r="E2272" s="58">
        <v>0</v>
      </c>
      <c r="F2272" s="283">
        <f t="shared" si="634"/>
        <v>100</v>
      </c>
    </row>
    <row r="2273" spans="1:6" s="30" customFormat="1" x14ac:dyDescent="0.2">
      <c r="A2273" s="48">
        <v>411400</v>
      </c>
      <c r="B2273" s="49" t="s">
        <v>49</v>
      </c>
      <c r="C2273" s="58">
        <v>53000</v>
      </c>
      <c r="D2273" s="58">
        <v>53000</v>
      </c>
      <c r="E2273" s="58">
        <v>0</v>
      </c>
      <c r="F2273" s="283">
        <f t="shared" si="634"/>
        <v>100</v>
      </c>
    </row>
    <row r="2274" spans="1:6" s="30" customFormat="1" x14ac:dyDescent="0.2">
      <c r="A2274" s="46">
        <v>412000</v>
      </c>
      <c r="B2274" s="51" t="s">
        <v>50</v>
      </c>
      <c r="C2274" s="45">
        <f>SUM(C2275:C2285)</f>
        <v>326500</v>
      </c>
      <c r="D2274" s="45">
        <f>SUM(D2275:D2285)</f>
        <v>352500</v>
      </c>
      <c r="E2274" s="45">
        <f>SUM(E2275:E2285)</f>
        <v>694900</v>
      </c>
      <c r="F2274" s="282">
        <f t="shared" si="634"/>
        <v>107.96324655436447</v>
      </c>
    </row>
    <row r="2275" spans="1:6" s="30" customFormat="1" x14ac:dyDescent="0.2">
      <c r="A2275" s="48">
        <v>412200</v>
      </c>
      <c r="B2275" s="49" t="s">
        <v>52</v>
      </c>
      <c r="C2275" s="58">
        <v>214000</v>
      </c>
      <c r="D2275" s="58">
        <v>230000</v>
      </c>
      <c r="E2275" s="58">
        <v>229000</v>
      </c>
      <c r="F2275" s="283">
        <f t="shared" si="634"/>
        <v>107.4766355140187</v>
      </c>
    </row>
    <row r="2276" spans="1:6" s="30" customFormat="1" x14ac:dyDescent="0.2">
      <c r="A2276" s="48">
        <v>412300</v>
      </c>
      <c r="B2276" s="49" t="s">
        <v>53</v>
      </c>
      <c r="C2276" s="58">
        <v>22000</v>
      </c>
      <c r="D2276" s="58">
        <v>25000</v>
      </c>
      <c r="E2276" s="58">
        <v>67800</v>
      </c>
      <c r="F2276" s="283">
        <f t="shared" si="634"/>
        <v>113.63636363636364</v>
      </c>
    </row>
    <row r="2277" spans="1:6" s="30" customFormat="1" x14ac:dyDescent="0.2">
      <c r="A2277" s="48">
        <v>412400</v>
      </c>
      <c r="B2277" s="49" t="s">
        <v>55</v>
      </c>
      <c r="C2277" s="58">
        <v>20000</v>
      </c>
      <c r="D2277" s="58">
        <v>22000</v>
      </c>
      <c r="E2277" s="58">
        <v>1600</v>
      </c>
      <c r="F2277" s="283">
        <f t="shared" si="634"/>
        <v>110.00000000000001</v>
      </c>
    </row>
    <row r="2278" spans="1:6" s="30" customFormat="1" x14ac:dyDescent="0.2">
      <c r="A2278" s="48">
        <v>412500</v>
      </c>
      <c r="B2278" s="49" t="s">
        <v>57</v>
      </c>
      <c r="C2278" s="58">
        <v>4000</v>
      </c>
      <c r="D2278" s="58">
        <v>4000</v>
      </c>
      <c r="E2278" s="58">
        <v>84200</v>
      </c>
      <c r="F2278" s="283">
        <f t="shared" si="634"/>
        <v>100</v>
      </c>
    </row>
    <row r="2279" spans="1:6" s="30" customFormat="1" x14ac:dyDescent="0.2">
      <c r="A2279" s="48">
        <v>412600</v>
      </c>
      <c r="B2279" s="49" t="s">
        <v>58</v>
      </c>
      <c r="C2279" s="58">
        <v>999.99999999999989</v>
      </c>
      <c r="D2279" s="58">
        <v>1000</v>
      </c>
      <c r="E2279" s="58">
        <v>0</v>
      </c>
      <c r="F2279" s="283">
        <f t="shared" si="634"/>
        <v>100.00000000000003</v>
      </c>
    </row>
    <row r="2280" spans="1:6" s="30" customFormat="1" x14ac:dyDescent="0.2">
      <c r="A2280" s="48">
        <v>412700</v>
      </c>
      <c r="B2280" s="49" t="s">
        <v>60</v>
      </c>
      <c r="C2280" s="58">
        <v>26000</v>
      </c>
      <c r="D2280" s="58">
        <v>31000</v>
      </c>
      <c r="E2280" s="58">
        <v>31800</v>
      </c>
      <c r="F2280" s="283">
        <f t="shared" si="634"/>
        <v>119.23076923076923</v>
      </c>
    </row>
    <row r="2281" spans="1:6" s="30" customFormat="1" x14ac:dyDescent="0.2">
      <c r="A2281" s="48">
        <v>412800</v>
      </c>
      <c r="B2281" s="49" t="s">
        <v>73</v>
      </c>
      <c r="C2281" s="58">
        <v>0</v>
      </c>
      <c r="D2281" s="58">
        <v>0</v>
      </c>
      <c r="E2281" s="58">
        <v>2400</v>
      </c>
      <c r="F2281" s="283">
        <v>0</v>
      </c>
    </row>
    <row r="2282" spans="1:6" s="30" customFormat="1" x14ac:dyDescent="0.2">
      <c r="A2282" s="48">
        <v>412900</v>
      </c>
      <c r="B2282" s="53" t="s">
        <v>75</v>
      </c>
      <c r="C2282" s="58">
        <v>29500</v>
      </c>
      <c r="D2282" s="58">
        <v>29500</v>
      </c>
      <c r="E2282" s="58">
        <v>0</v>
      </c>
      <c r="F2282" s="283">
        <f t="shared" si="634"/>
        <v>100</v>
      </c>
    </row>
    <row r="2283" spans="1:6" s="30" customFormat="1" x14ac:dyDescent="0.2">
      <c r="A2283" s="48">
        <v>412900</v>
      </c>
      <c r="B2283" s="53" t="s">
        <v>77</v>
      </c>
      <c r="C2283" s="58">
        <v>1000</v>
      </c>
      <c r="D2283" s="58">
        <v>1000</v>
      </c>
      <c r="E2283" s="58">
        <v>0</v>
      </c>
      <c r="F2283" s="283">
        <f t="shared" si="634"/>
        <v>100</v>
      </c>
    </row>
    <row r="2284" spans="1:6" s="30" customFormat="1" x14ac:dyDescent="0.2">
      <c r="A2284" s="48">
        <v>412900</v>
      </c>
      <c r="B2284" s="53" t="s">
        <v>78</v>
      </c>
      <c r="C2284" s="58">
        <v>9000</v>
      </c>
      <c r="D2284" s="58">
        <v>9000</v>
      </c>
      <c r="E2284" s="58">
        <v>0</v>
      </c>
      <c r="F2284" s="283">
        <f t="shared" si="634"/>
        <v>100</v>
      </c>
    </row>
    <row r="2285" spans="1:6" s="30" customFormat="1" x14ac:dyDescent="0.2">
      <c r="A2285" s="48">
        <v>412900</v>
      </c>
      <c r="B2285" s="49" t="s">
        <v>80</v>
      </c>
      <c r="C2285" s="58">
        <v>0</v>
      </c>
      <c r="D2285" s="58">
        <v>0</v>
      </c>
      <c r="E2285" s="58">
        <v>278100</v>
      </c>
      <c r="F2285" s="283">
        <v>0</v>
      </c>
    </row>
    <row r="2286" spans="1:6" s="55" customFormat="1" ht="40.5" x14ac:dyDescent="0.2">
      <c r="A2286" s="46">
        <v>418000</v>
      </c>
      <c r="B2286" s="51" t="s">
        <v>198</v>
      </c>
      <c r="C2286" s="45">
        <f t="shared" ref="C2286:D2286" si="637">C2287</f>
        <v>10000</v>
      </c>
      <c r="D2286" s="45">
        <f t="shared" si="637"/>
        <v>10000</v>
      </c>
      <c r="E2286" s="45">
        <f t="shared" ref="E2286" si="638">E2287</f>
        <v>0</v>
      </c>
      <c r="F2286" s="282">
        <f t="shared" si="634"/>
        <v>100</v>
      </c>
    </row>
    <row r="2287" spans="1:6" s="30" customFormat="1" x14ac:dyDescent="0.2">
      <c r="A2287" s="48">
        <v>418400</v>
      </c>
      <c r="B2287" s="49" t="s">
        <v>200</v>
      </c>
      <c r="C2287" s="58">
        <v>10000</v>
      </c>
      <c r="D2287" s="58">
        <v>10000</v>
      </c>
      <c r="E2287" s="58">
        <v>0</v>
      </c>
      <c r="F2287" s="283">
        <f t="shared" si="634"/>
        <v>100</v>
      </c>
    </row>
    <row r="2288" spans="1:6" s="30" customFormat="1" x14ac:dyDescent="0.2">
      <c r="A2288" s="46">
        <v>510000</v>
      </c>
      <c r="B2288" s="51" t="s">
        <v>244</v>
      </c>
      <c r="C2288" s="45">
        <f>C2289+C2292</f>
        <v>210000</v>
      </c>
      <c r="D2288" s="45">
        <f>D2289+D2292</f>
        <v>240000</v>
      </c>
      <c r="E2288" s="45">
        <f>E2289+E2292</f>
        <v>1492000</v>
      </c>
      <c r="F2288" s="282">
        <f t="shared" si="634"/>
        <v>114.28571428571428</v>
      </c>
    </row>
    <row r="2289" spans="1:6" s="30" customFormat="1" x14ac:dyDescent="0.2">
      <c r="A2289" s="46">
        <v>511000</v>
      </c>
      <c r="B2289" s="51" t="s">
        <v>245</v>
      </c>
      <c r="C2289" s="45">
        <f>SUM(C2290:C2291)</f>
        <v>10000</v>
      </c>
      <c r="D2289" s="45">
        <f>SUM(D2290:D2291)</f>
        <v>40000</v>
      </c>
      <c r="E2289" s="45">
        <f>SUM(E2290:E2291)</f>
        <v>270000</v>
      </c>
      <c r="F2289" s="282"/>
    </row>
    <row r="2290" spans="1:6" s="30" customFormat="1" x14ac:dyDescent="0.2">
      <c r="A2290" s="48">
        <v>511200</v>
      </c>
      <c r="B2290" s="49" t="s">
        <v>247</v>
      </c>
      <c r="C2290" s="58">
        <v>0</v>
      </c>
      <c r="D2290" s="58">
        <v>30000</v>
      </c>
      <c r="E2290" s="58">
        <v>250000</v>
      </c>
      <c r="F2290" s="283">
        <v>0</v>
      </c>
    </row>
    <row r="2291" spans="1:6" s="30" customFormat="1" x14ac:dyDescent="0.2">
      <c r="A2291" s="48">
        <v>511300</v>
      </c>
      <c r="B2291" s="49" t="s">
        <v>248</v>
      </c>
      <c r="C2291" s="58">
        <v>10000</v>
      </c>
      <c r="D2291" s="58">
        <v>10000</v>
      </c>
      <c r="E2291" s="58">
        <v>20000</v>
      </c>
      <c r="F2291" s="283">
        <f t="shared" si="634"/>
        <v>100</v>
      </c>
    </row>
    <row r="2292" spans="1:6" s="55" customFormat="1" x14ac:dyDescent="0.2">
      <c r="A2292" s="46">
        <v>516000</v>
      </c>
      <c r="B2292" s="51" t="s">
        <v>256</v>
      </c>
      <c r="C2292" s="45">
        <f t="shared" ref="C2292:D2292" si="639">C2293</f>
        <v>200000</v>
      </c>
      <c r="D2292" s="45">
        <f t="shared" si="639"/>
        <v>200000</v>
      </c>
      <c r="E2292" s="45">
        <f t="shared" ref="E2292" si="640">E2293</f>
        <v>1222000</v>
      </c>
      <c r="F2292" s="282">
        <f t="shared" si="634"/>
        <v>100</v>
      </c>
    </row>
    <row r="2293" spans="1:6" s="30" customFormat="1" x14ac:dyDescent="0.2">
      <c r="A2293" s="48">
        <v>516100</v>
      </c>
      <c r="B2293" s="49" t="s">
        <v>256</v>
      </c>
      <c r="C2293" s="58">
        <v>200000</v>
      </c>
      <c r="D2293" s="58">
        <v>200000</v>
      </c>
      <c r="E2293" s="58">
        <v>1222000</v>
      </c>
      <c r="F2293" s="283">
        <f t="shared" si="634"/>
        <v>100</v>
      </c>
    </row>
    <row r="2294" spans="1:6" s="55" customFormat="1" ht="40.5" x14ac:dyDescent="0.2">
      <c r="A2294" s="46">
        <v>580000</v>
      </c>
      <c r="B2294" s="51" t="s">
        <v>258</v>
      </c>
      <c r="C2294" s="45">
        <f t="shared" ref="C2294:D2295" si="641">C2295</f>
        <v>55000</v>
      </c>
      <c r="D2294" s="45">
        <f t="shared" si="641"/>
        <v>55000</v>
      </c>
      <c r="E2294" s="45">
        <f t="shared" ref="E2294:E2295" si="642">E2295</f>
        <v>0</v>
      </c>
      <c r="F2294" s="282">
        <f t="shared" si="634"/>
        <v>100</v>
      </c>
    </row>
    <row r="2295" spans="1:6" s="55" customFormat="1" x14ac:dyDescent="0.2">
      <c r="A2295" s="46">
        <v>581000</v>
      </c>
      <c r="B2295" s="51" t="s">
        <v>259</v>
      </c>
      <c r="C2295" s="45">
        <f t="shared" si="641"/>
        <v>55000</v>
      </c>
      <c r="D2295" s="45">
        <f t="shared" si="641"/>
        <v>55000</v>
      </c>
      <c r="E2295" s="45">
        <f t="shared" si="642"/>
        <v>0</v>
      </c>
      <c r="F2295" s="282">
        <f t="shared" si="634"/>
        <v>100</v>
      </c>
    </row>
    <row r="2296" spans="1:6" s="30" customFormat="1" ht="40.5" x14ac:dyDescent="0.2">
      <c r="A2296" s="48">
        <v>581200</v>
      </c>
      <c r="B2296" s="49" t="s">
        <v>260</v>
      </c>
      <c r="C2296" s="58">
        <v>55000</v>
      </c>
      <c r="D2296" s="58">
        <v>55000</v>
      </c>
      <c r="E2296" s="58">
        <v>0</v>
      </c>
      <c r="F2296" s="283">
        <f t="shared" si="634"/>
        <v>100</v>
      </c>
    </row>
    <row r="2297" spans="1:6" s="55" customFormat="1" x14ac:dyDescent="0.2">
      <c r="A2297" s="46">
        <v>630000</v>
      </c>
      <c r="B2297" s="51" t="s">
        <v>275</v>
      </c>
      <c r="C2297" s="45">
        <f t="shared" ref="C2297:D2297" si="643">C2301+C2298</f>
        <v>40000</v>
      </c>
      <c r="D2297" s="45">
        <f t="shared" si="643"/>
        <v>40000</v>
      </c>
      <c r="E2297" s="45">
        <f t="shared" ref="E2297" si="644">E2301+E2298</f>
        <v>537100</v>
      </c>
      <c r="F2297" s="282">
        <f t="shared" si="634"/>
        <v>100</v>
      </c>
    </row>
    <row r="2298" spans="1:6" s="55" customFormat="1" x14ac:dyDescent="0.2">
      <c r="A2298" s="46">
        <v>631000</v>
      </c>
      <c r="B2298" s="51" t="s">
        <v>276</v>
      </c>
      <c r="C2298" s="45">
        <f t="shared" ref="C2298:D2298" si="645">C2300+C2299</f>
        <v>0</v>
      </c>
      <c r="D2298" s="45">
        <f t="shared" si="645"/>
        <v>0</v>
      </c>
      <c r="E2298" s="45">
        <f t="shared" ref="E2298" si="646">E2300+E2299</f>
        <v>537100</v>
      </c>
      <c r="F2298" s="282">
        <v>0</v>
      </c>
    </row>
    <row r="2299" spans="1:6" s="30" customFormat="1" x14ac:dyDescent="0.2">
      <c r="A2299" s="56">
        <v>631100</v>
      </c>
      <c r="B2299" s="49" t="s">
        <v>277</v>
      </c>
      <c r="C2299" s="58">
        <v>0</v>
      </c>
      <c r="D2299" s="58">
        <v>0</v>
      </c>
      <c r="E2299" s="58">
        <v>472000</v>
      </c>
      <c r="F2299" s="283">
        <v>0</v>
      </c>
    </row>
    <row r="2300" spans="1:6" s="30" customFormat="1" x14ac:dyDescent="0.2">
      <c r="A2300" s="56">
        <v>631900</v>
      </c>
      <c r="B2300" s="49" t="s">
        <v>279</v>
      </c>
      <c r="C2300" s="58">
        <v>0</v>
      </c>
      <c r="D2300" s="58">
        <v>0</v>
      </c>
      <c r="E2300" s="58">
        <v>65100</v>
      </c>
      <c r="F2300" s="283">
        <v>0</v>
      </c>
    </row>
    <row r="2301" spans="1:6" s="55" customFormat="1" x14ac:dyDescent="0.2">
      <c r="A2301" s="46">
        <v>638000</v>
      </c>
      <c r="B2301" s="51" t="s">
        <v>282</v>
      </c>
      <c r="C2301" s="45">
        <f t="shared" ref="C2301:D2301" si="647">C2302</f>
        <v>40000</v>
      </c>
      <c r="D2301" s="45">
        <f t="shared" si="647"/>
        <v>40000</v>
      </c>
      <c r="E2301" s="45">
        <f t="shared" ref="E2301" si="648">E2302</f>
        <v>0</v>
      </c>
      <c r="F2301" s="282">
        <f t="shared" si="634"/>
        <v>100</v>
      </c>
    </row>
    <row r="2302" spans="1:6" s="30" customFormat="1" x14ac:dyDescent="0.2">
      <c r="A2302" s="48">
        <v>638100</v>
      </c>
      <c r="B2302" s="49" t="s">
        <v>283</v>
      </c>
      <c r="C2302" s="58">
        <v>40000</v>
      </c>
      <c r="D2302" s="58">
        <v>40000</v>
      </c>
      <c r="E2302" s="58">
        <v>0</v>
      </c>
      <c r="F2302" s="283">
        <f t="shared" si="634"/>
        <v>100</v>
      </c>
    </row>
    <row r="2303" spans="1:6" s="30" customFormat="1" x14ac:dyDescent="0.2">
      <c r="A2303" s="89"/>
      <c r="B2303" s="83" t="s">
        <v>292</v>
      </c>
      <c r="C2303" s="87">
        <f>C2268+C2288+C2297+C2294</f>
        <v>5581500</v>
      </c>
      <c r="D2303" s="87">
        <f>D2268+D2288+D2297+D2294</f>
        <v>6064500</v>
      </c>
      <c r="E2303" s="87">
        <f>E2268+E2288+E2297+E2294</f>
        <v>2724000</v>
      </c>
      <c r="F2303" s="34">
        <f t="shared" si="634"/>
        <v>108.65358774522977</v>
      </c>
    </row>
    <row r="2304" spans="1:6" s="30" customFormat="1" x14ac:dyDescent="0.2">
      <c r="A2304" s="66"/>
      <c r="B2304" s="44"/>
      <c r="C2304" s="67"/>
      <c r="D2304" s="67"/>
      <c r="E2304" s="67"/>
      <c r="F2304" s="279"/>
    </row>
    <row r="2305" spans="1:6" s="30" customFormat="1" x14ac:dyDescent="0.2">
      <c r="A2305" s="43"/>
      <c r="B2305" s="44"/>
      <c r="C2305" s="50"/>
      <c r="D2305" s="50"/>
      <c r="E2305" s="50"/>
      <c r="F2305" s="284"/>
    </row>
    <row r="2306" spans="1:6" s="30" customFormat="1" x14ac:dyDescent="0.2">
      <c r="A2306" s="48" t="s">
        <v>417</v>
      </c>
      <c r="B2306" s="51"/>
      <c r="C2306" s="50"/>
      <c r="D2306" s="50"/>
      <c r="E2306" s="50"/>
      <c r="F2306" s="284"/>
    </row>
    <row r="2307" spans="1:6" s="30" customFormat="1" x14ac:dyDescent="0.2">
      <c r="A2307" s="48" t="s">
        <v>372</v>
      </c>
      <c r="B2307" s="51"/>
      <c r="C2307" s="50"/>
      <c r="D2307" s="50"/>
      <c r="E2307" s="50"/>
      <c r="F2307" s="284"/>
    </row>
    <row r="2308" spans="1:6" s="30" customFormat="1" x14ac:dyDescent="0.2">
      <c r="A2308" s="48" t="s">
        <v>418</v>
      </c>
      <c r="B2308" s="51"/>
      <c r="C2308" s="50"/>
      <c r="D2308" s="50"/>
      <c r="E2308" s="50"/>
      <c r="F2308" s="284"/>
    </row>
    <row r="2309" spans="1:6" s="30" customFormat="1" x14ac:dyDescent="0.2">
      <c r="A2309" s="48" t="s">
        <v>291</v>
      </c>
      <c r="B2309" s="51"/>
      <c r="C2309" s="50"/>
      <c r="D2309" s="50"/>
      <c r="E2309" s="50"/>
      <c r="F2309" s="284"/>
    </row>
    <row r="2310" spans="1:6" s="30" customFormat="1" x14ac:dyDescent="0.2">
      <c r="A2310" s="48"/>
      <c r="B2310" s="79"/>
      <c r="C2310" s="67"/>
      <c r="D2310" s="67"/>
      <c r="E2310" s="67"/>
      <c r="F2310" s="279"/>
    </row>
    <row r="2311" spans="1:6" s="30" customFormat="1" x14ac:dyDescent="0.2">
      <c r="A2311" s="46">
        <v>410000</v>
      </c>
      <c r="B2311" s="47" t="s">
        <v>44</v>
      </c>
      <c r="C2311" s="45">
        <f>C2312+C2317+0+0+C2328</f>
        <v>2612500</v>
      </c>
      <c r="D2311" s="45">
        <f>D2312+D2317+0+0+D2328</f>
        <v>2846000</v>
      </c>
      <c r="E2311" s="45">
        <f>E2312+E2317+0+0+E2328</f>
        <v>100000</v>
      </c>
      <c r="F2311" s="282">
        <f t="shared" ref="F2311:F2347" si="649">D2311/C2311*100</f>
        <v>108.9377990430622</v>
      </c>
    </row>
    <row r="2312" spans="1:6" s="30" customFormat="1" x14ac:dyDescent="0.2">
      <c r="A2312" s="46">
        <v>411000</v>
      </c>
      <c r="B2312" s="47" t="s">
        <v>45</v>
      </c>
      <c r="C2312" s="45">
        <f t="shared" ref="C2312:D2312" si="650">SUM(C2313:C2316)</f>
        <v>2439000</v>
      </c>
      <c r="D2312" s="45">
        <f t="shared" si="650"/>
        <v>2679000</v>
      </c>
      <c r="E2312" s="45">
        <f t="shared" ref="E2312" si="651">SUM(E2313:E2316)</f>
        <v>0</v>
      </c>
      <c r="F2312" s="282">
        <f t="shared" si="649"/>
        <v>109.840098400984</v>
      </c>
    </row>
    <row r="2313" spans="1:6" s="30" customFormat="1" x14ac:dyDescent="0.2">
      <c r="A2313" s="48">
        <v>411100</v>
      </c>
      <c r="B2313" s="49" t="s">
        <v>46</v>
      </c>
      <c r="C2313" s="58">
        <v>2345000</v>
      </c>
      <c r="D2313" s="58">
        <v>2597000</v>
      </c>
      <c r="E2313" s="58">
        <v>0</v>
      </c>
      <c r="F2313" s="283">
        <f t="shared" si="649"/>
        <v>110.74626865671642</v>
      </c>
    </row>
    <row r="2314" spans="1:6" s="30" customFormat="1" x14ac:dyDescent="0.2">
      <c r="A2314" s="48">
        <v>411200</v>
      </c>
      <c r="B2314" s="49" t="s">
        <v>47</v>
      </c>
      <c r="C2314" s="58">
        <v>52000.000000000007</v>
      </c>
      <c r="D2314" s="58">
        <v>40000</v>
      </c>
      <c r="E2314" s="58">
        <v>0</v>
      </c>
      <c r="F2314" s="283">
        <f t="shared" si="649"/>
        <v>76.92307692307692</v>
      </c>
    </row>
    <row r="2315" spans="1:6" s="30" customFormat="1" ht="40.5" x14ac:dyDescent="0.2">
      <c r="A2315" s="48">
        <v>411300</v>
      </c>
      <c r="B2315" s="49" t="s">
        <v>48</v>
      </c>
      <c r="C2315" s="58">
        <v>12000</v>
      </c>
      <c r="D2315" s="58">
        <v>12000</v>
      </c>
      <c r="E2315" s="58">
        <v>0</v>
      </c>
      <c r="F2315" s="283">
        <f t="shared" si="649"/>
        <v>100</v>
      </c>
    </row>
    <row r="2316" spans="1:6" s="30" customFormat="1" x14ac:dyDescent="0.2">
      <c r="A2316" s="48">
        <v>411400</v>
      </c>
      <c r="B2316" s="49" t="s">
        <v>49</v>
      </c>
      <c r="C2316" s="58">
        <v>30000</v>
      </c>
      <c r="D2316" s="58">
        <v>30000</v>
      </c>
      <c r="E2316" s="58">
        <v>0</v>
      </c>
      <c r="F2316" s="283">
        <f t="shared" si="649"/>
        <v>100</v>
      </c>
    </row>
    <row r="2317" spans="1:6" s="30" customFormat="1" x14ac:dyDescent="0.2">
      <c r="A2317" s="46">
        <v>412000</v>
      </c>
      <c r="B2317" s="51" t="s">
        <v>50</v>
      </c>
      <c r="C2317" s="45">
        <f>SUM(C2318:C2327)</f>
        <v>162500</v>
      </c>
      <c r="D2317" s="45">
        <f>SUM(D2318:D2327)</f>
        <v>155500</v>
      </c>
      <c r="E2317" s="45">
        <f>SUM(E2318:E2327)</f>
        <v>88000</v>
      </c>
      <c r="F2317" s="282">
        <f t="shared" si="649"/>
        <v>95.692307692307693</v>
      </c>
    </row>
    <row r="2318" spans="1:6" s="30" customFormat="1" x14ac:dyDescent="0.2">
      <c r="A2318" s="48">
        <v>412200</v>
      </c>
      <c r="B2318" s="49" t="s">
        <v>52</v>
      </c>
      <c r="C2318" s="58">
        <v>69000</v>
      </c>
      <c r="D2318" s="58">
        <v>69000</v>
      </c>
      <c r="E2318" s="58">
        <v>20000</v>
      </c>
      <c r="F2318" s="283">
        <f t="shared" si="649"/>
        <v>100</v>
      </c>
    </row>
    <row r="2319" spans="1:6" s="30" customFormat="1" x14ac:dyDescent="0.2">
      <c r="A2319" s="48">
        <v>412300</v>
      </c>
      <c r="B2319" s="49" t="s">
        <v>53</v>
      </c>
      <c r="C2319" s="58">
        <v>10000</v>
      </c>
      <c r="D2319" s="58">
        <v>10000</v>
      </c>
      <c r="E2319" s="58">
        <v>11000</v>
      </c>
      <c r="F2319" s="283">
        <f t="shared" si="649"/>
        <v>100</v>
      </c>
    </row>
    <row r="2320" spans="1:6" s="30" customFormat="1" x14ac:dyDescent="0.2">
      <c r="A2320" s="48">
        <v>412400</v>
      </c>
      <c r="B2320" s="49" t="s">
        <v>55</v>
      </c>
      <c r="C2320" s="58">
        <v>9000</v>
      </c>
      <c r="D2320" s="58">
        <v>9000</v>
      </c>
      <c r="E2320" s="58">
        <v>10000</v>
      </c>
      <c r="F2320" s="283">
        <f t="shared" si="649"/>
        <v>100</v>
      </c>
    </row>
    <row r="2321" spans="1:6" s="30" customFormat="1" x14ac:dyDescent="0.2">
      <c r="A2321" s="48">
        <v>412500</v>
      </c>
      <c r="B2321" s="49" t="s">
        <v>57</v>
      </c>
      <c r="C2321" s="58">
        <v>8000</v>
      </c>
      <c r="D2321" s="58">
        <v>8000</v>
      </c>
      <c r="E2321" s="58">
        <v>10000</v>
      </c>
      <c r="F2321" s="283">
        <f t="shared" si="649"/>
        <v>100</v>
      </c>
    </row>
    <row r="2322" spans="1:6" s="30" customFormat="1" x14ac:dyDescent="0.2">
      <c r="A2322" s="48">
        <v>412600</v>
      </c>
      <c r="B2322" s="49" t="s">
        <v>58</v>
      </c>
      <c r="C2322" s="58">
        <v>17000</v>
      </c>
      <c r="D2322" s="58">
        <v>17000</v>
      </c>
      <c r="E2322" s="58">
        <v>10000</v>
      </c>
      <c r="F2322" s="283">
        <f t="shared" si="649"/>
        <v>100</v>
      </c>
    </row>
    <row r="2323" spans="1:6" s="30" customFormat="1" x14ac:dyDescent="0.2">
      <c r="A2323" s="48">
        <v>412700</v>
      </c>
      <c r="B2323" s="49" t="s">
        <v>60</v>
      </c>
      <c r="C2323" s="58">
        <v>20000</v>
      </c>
      <c r="D2323" s="58">
        <v>20000</v>
      </c>
      <c r="E2323" s="58">
        <v>20000</v>
      </c>
      <c r="F2323" s="283">
        <f t="shared" si="649"/>
        <v>100</v>
      </c>
    </row>
    <row r="2324" spans="1:6" s="30" customFormat="1" x14ac:dyDescent="0.2">
      <c r="A2324" s="48">
        <v>412900</v>
      </c>
      <c r="B2324" s="53" t="s">
        <v>75</v>
      </c>
      <c r="C2324" s="58">
        <v>12000</v>
      </c>
      <c r="D2324" s="58">
        <v>15000</v>
      </c>
      <c r="E2324" s="58">
        <v>0</v>
      </c>
      <c r="F2324" s="283">
        <f t="shared" si="649"/>
        <v>125</v>
      </c>
    </row>
    <row r="2325" spans="1:6" s="30" customFormat="1" x14ac:dyDescent="0.2">
      <c r="A2325" s="48">
        <v>412900</v>
      </c>
      <c r="B2325" s="53" t="s">
        <v>77</v>
      </c>
      <c r="C2325" s="58">
        <v>1000</v>
      </c>
      <c r="D2325" s="58">
        <v>1000</v>
      </c>
      <c r="E2325" s="58">
        <v>0</v>
      </c>
      <c r="F2325" s="283">
        <f t="shared" si="649"/>
        <v>100</v>
      </c>
    </row>
    <row r="2326" spans="1:6" s="30" customFormat="1" x14ac:dyDescent="0.2">
      <c r="A2326" s="48">
        <v>412900</v>
      </c>
      <c r="B2326" s="53" t="s">
        <v>78</v>
      </c>
      <c r="C2326" s="58">
        <v>5000</v>
      </c>
      <c r="D2326" s="58">
        <v>6500</v>
      </c>
      <c r="E2326" s="58">
        <v>0</v>
      </c>
      <c r="F2326" s="283">
        <f t="shared" si="649"/>
        <v>130</v>
      </c>
    </row>
    <row r="2327" spans="1:6" s="30" customFormat="1" x14ac:dyDescent="0.2">
      <c r="A2327" s="48">
        <v>412900</v>
      </c>
      <c r="B2327" s="53" t="s">
        <v>80</v>
      </c>
      <c r="C2327" s="58">
        <v>11500</v>
      </c>
      <c r="D2327" s="58">
        <v>0</v>
      </c>
      <c r="E2327" s="58">
        <f>4000+3000</f>
        <v>7000</v>
      </c>
      <c r="F2327" s="283">
        <f t="shared" si="649"/>
        <v>0</v>
      </c>
    </row>
    <row r="2328" spans="1:6" s="55" customFormat="1" ht="40.5" x14ac:dyDescent="0.2">
      <c r="A2328" s="46">
        <v>418000</v>
      </c>
      <c r="B2328" s="51" t="s">
        <v>198</v>
      </c>
      <c r="C2328" s="45">
        <f t="shared" ref="C2328:D2328" si="652">C2329+C2330</f>
        <v>11000.000000000004</v>
      </c>
      <c r="D2328" s="45">
        <f t="shared" si="652"/>
        <v>11500.000000000005</v>
      </c>
      <c r="E2328" s="45">
        <f t="shared" ref="E2328" si="653">E2329+E2330</f>
        <v>12000</v>
      </c>
      <c r="F2328" s="282">
        <f t="shared" si="649"/>
        <v>104.54545454545456</v>
      </c>
    </row>
    <row r="2329" spans="1:6" s="30" customFormat="1" x14ac:dyDescent="0.2">
      <c r="A2329" s="48">
        <v>418200</v>
      </c>
      <c r="B2329" s="49" t="s">
        <v>199</v>
      </c>
      <c r="C2329" s="58">
        <v>10000</v>
      </c>
      <c r="D2329" s="58">
        <v>9000.0000000000018</v>
      </c>
      <c r="E2329" s="58">
        <v>0</v>
      </c>
      <c r="F2329" s="283">
        <f t="shared" si="649"/>
        <v>90.000000000000014</v>
      </c>
    </row>
    <row r="2330" spans="1:6" s="30" customFormat="1" x14ac:dyDescent="0.2">
      <c r="A2330" s="48">
        <v>418400</v>
      </c>
      <c r="B2330" s="49" t="s">
        <v>200</v>
      </c>
      <c r="C2330" s="58">
        <v>1000.0000000000036</v>
      </c>
      <c r="D2330" s="58">
        <v>2500.0000000000036</v>
      </c>
      <c r="E2330" s="58">
        <v>12000</v>
      </c>
      <c r="F2330" s="283">
        <f t="shared" si="649"/>
        <v>249.99999999999946</v>
      </c>
    </row>
    <row r="2331" spans="1:6" s="30" customFormat="1" x14ac:dyDescent="0.2">
      <c r="A2331" s="46">
        <v>510000</v>
      </c>
      <c r="B2331" s="51" t="s">
        <v>244</v>
      </c>
      <c r="C2331" s="45">
        <f t="shared" ref="C2331:D2331" si="654">C2332+C2336</f>
        <v>130000</v>
      </c>
      <c r="D2331" s="45">
        <f t="shared" si="654"/>
        <v>130000</v>
      </c>
      <c r="E2331" s="45">
        <f t="shared" ref="E2331" si="655">E2332+E2336</f>
        <v>200000</v>
      </c>
      <c r="F2331" s="282">
        <f t="shared" si="649"/>
        <v>100</v>
      </c>
    </row>
    <row r="2332" spans="1:6" s="30" customFormat="1" x14ac:dyDescent="0.2">
      <c r="A2332" s="46">
        <v>511000</v>
      </c>
      <c r="B2332" s="51" t="s">
        <v>245</v>
      </c>
      <c r="C2332" s="45">
        <f t="shared" ref="C2332:D2332" si="656">SUM(C2333:C2334)</f>
        <v>10000</v>
      </c>
      <c r="D2332" s="45">
        <f t="shared" si="656"/>
        <v>10000</v>
      </c>
      <c r="E2332" s="45">
        <f>SUM(E2333:E2335)</f>
        <v>80000</v>
      </c>
      <c r="F2332" s="282">
        <f t="shared" si="649"/>
        <v>100</v>
      </c>
    </row>
    <row r="2333" spans="1:6" s="30" customFormat="1" x14ac:dyDescent="0.2">
      <c r="A2333" s="48">
        <v>511200</v>
      </c>
      <c r="B2333" s="49" t="s">
        <v>247</v>
      </c>
      <c r="C2333" s="58">
        <v>10000</v>
      </c>
      <c r="D2333" s="58">
        <v>10000</v>
      </c>
      <c r="E2333" s="58">
        <v>25000</v>
      </c>
      <c r="F2333" s="283">
        <f t="shared" si="649"/>
        <v>100</v>
      </c>
    </row>
    <row r="2334" spans="1:6" s="30" customFormat="1" x14ac:dyDescent="0.2">
      <c r="A2334" s="48">
        <v>511300</v>
      </c>
      <c r="B2334" s="49" t="s">
        <v>248</v>
      </c>
      <c r="C2334" s="58">
        <v>0</v>
      </c>
      <c r="D2334" s="58">
        <v>0</v>
      </c>
      <c r="E2334" s="58">
        <v>35000</v>
      </c>
      <c r="F2334" s="283">
        <v>0</v>
      </c>
    </row>
    <row r="2335" spans="1:6" s="30" customFormat="1" x14ac:dyDescent="0.2">
      <c r="A2335" s="48">
        <v>511500</v>
      </c>
      <c r="B2335" s="49" t="s">
        <v>250</v>
      </c>
      <c r="C2335" s="58">
        <v>0</v>
      </c>
      <c r="D2335" s="58">
        <v>0</v>
      </c>
      <c r="E2335" s="58">
        <v>20000</v>
      </c>
      <c r="F2335" s="283">
        <v>0</v>
      </c>
    </row>
    <row r="2336" spans="1:6" s="55" customFormat="1" x14ac:dyDescent="0.2">
      <c r="A2336" s="46">
        <v>516000</v>
      </c>
      <c r="B2336" s="51" t="s">
        <v>256</v>
      </c>
      <c r="C2336" s="45">
        <f t="shared" ref="C2336:D2336" si="657">C2337</f>
        <v>120000</v>
      </c>
      <c r="D2336" s="45">
        <f t="shared" si="657"/>
        <v>120000</v>
      </c>
      <c r="E2336" s="45">
        <f>E2337</f>
        <v>120000</v>
      </c>
      <c r="F2336" s="282">
        <f t="shared" si="649"/>
        <v>100</v>
      </c>
    </row>
    <row r="2337" spans="1:6" s="30" customFormat="1" x14ac:dyDescent="0.2">
      <c r="A2337" s="48">
        <v>516100</v>
      </c>
      <c r="B2337" s="49" t="s">
        <v>256</v>
      </c>
      <c r="C2337" s="58">
        <v>120000</v>
      </c>
      <c r="D2337" s="58">
        <v>120000</v>
      </c>
      <c r="E2337" s="58">
        <v>120000</v>
      </c>
      <c r="F2337" s="283">
        <f t="shared" si="649"/>
        <v>100</v>
      </c>
    </row>
    <row r="2338" spans="1:6" s="55" customFormat="1" ht="40.5" x14ac:dyDescent="0.2">
      <c r="A2338" s="46">
        <v>580000</v>
      </c>
      <c r="B2338" s="51" t="s">
        <v>258</v>
      </c>
      <c r="C2338" s="45">
        <f t="shared" ref="C2338:D2339" si="658">C2339</f>
        <v>20000</v>
      </c>
      <c r="D2338" s="45">
        <f t="shared" si="658"/>
        <v>20000</v>
      </c>
      <c r="E2338" s="45">
        <f t="shared" ref="E2338:E2339" si="659">E2339</f>
        <v>0</v>
      </c>
      <c r="F2338" s="282">
        <f t="shared" si="649"/>
        <v>100</v>
      </c>
    </row>
    <row r="2339" spans="1:6" s="55" customFormat="1" x14ac:dyDescent="0.2">
      <c r="A2339" s="46">
        <v>581000</v>
      </c>
      <c r="B2339" s="51" t="s">
        <v>259</v>
      </c>
      <c r="C2339" s="45">
        <f t="shared" si="658"/>
        <v>20000</v>
      </c>
      <c r="D2339" s="45">
        <f t="shared" si="658"/>
        <v>20000</v>
      </c>
      <c r="E2339" s="45">
        <f t="shared" si="659"/>
        <v>0</v>
      </c>
      <c r="F2339" s="282">
        <f t="shared" si="649"/>
        <v>100</v>
      </c>
    </row>
    <row r="2340" spans="1:6" s="30" customFormat="1" ht="40.5" x14ac:dyDescent="0.2">
      <c r="A2340" s="48">
        <v>581200</v>
      </c>
      <c r="B2340" s="49" t="s">
        <v>260</v>
      </c>
      <c r="C2340" s="58">
        <v>20000</v>
      </c>
      <c r="D2340" s="58">
        <v>20000</v>
      </c>
      <c r="E2340" s="58">
        <v>0</v>
      </c>
      <c r="F2340" s="283">
        <f t="shared" si="649"/>
        <v>100</v>
      </c>
    </row>
    <row r="2341" spans="1:6" s="55" customFormat="1" x14ac:dyDescent="0.2">
      <c r="A2341" s="46">
        <v>630000</v>
      </c>
      <c r="B2341" s="51" t="s">
        <v>275</v>
      </c>
      <c r="C2341" s="45">
        <f t="shared" ref="C2341:D2341" si="660">C2342+C2345</f>
        <v>0</v>
      </c>
      <c r="D2341" s="45">
        <f t="shared" si="660"/>
        <v>21000</v>
      </c>
      <c r="E2341" s="45">
        <f t="shared" ref="E2341" si="661">E2342+E2345</f>
        <v>70000</v>
      </c>
      <c r="F2341" s="282">
        <v>0</v>
      </c>
    </row>
    <row r="2342" spans="1:6" s="55" customFormat="1" x14ac:dyDescent="0.2">
      <c r="A2342" s="46">
        <v>631000</v>
      </c>
      <c r="B2342" s="51" t="s">
        <v>276</v>
      </c>
      <c r="C2342" s="45">
        <f t="shared" ref="C2342:D2342" si="662">C2344+C2343</f>
        <v>0</v>
      </c>
      <c r="D2342" s="45">
        <f t="shared" si="662"/>
        <v>0</v>
      </c>
      <c r="E2342" s="45">
        <f t="shared" ref="E2342" si="663">E2344+E2343</f>
        <v>70000</v>
      </c>
      <c r="F2342" s="282">
        <v>0</v>
      </c>
    </row>
    <row r="2343" spans="1:6" s="30" customFormat="1" x14ac:dyDescent="0.2">
      <c r="A2343" s="56">
        <v>631100</v>
      </c>
      <c r="B2343" s="49" t="s">
        <v>277</v>
      </c>
      <c r="C2343" s="58">
        <v>0</v>
      </c>
      <c r="D2343" s="58">
        <v>0</v>
      </c>
      <c r="E2343" s="58">
        <v>50000</v>
      </c>
      <c r="F2343" s="283">
        <v>0</v>
      </c>
    </row>
    <row r="2344" spans="1:6" s="30" customFormat="1" x14ac:dyDescent="0.2">
      <c r="A2344" s="56">
        <v>631900</v>
      </c>
      <c r="B2344" s="49" t="s">
        <v>279</v>
      </c>
      <c r="C2344" s="58">
        <v>0</v>
      </c>
      <c r="D2344" s="58">
        <v>0</v>
      </c>
      <c r="E2344" s="58">
        <v>20000</v>
      </c>
      <c r="F2344" s="283">
        <v>0</v>
      </c>
    </row>
    <row r="2345" spans="1:6" s="55" customFormat="1" x14ac:dyDescent="0.2">
      <c r="A2345" s="46">
        <v>638000</v>
      </c>
      <c r="B2345" s="51" t="s">
        <v>282</v>
      </c>
      <c r="C2345" s="45">
        <f t="shared" ref="C2345:D2345" si="664">C2346</f>
        <v>0</v>
      </c>
      <c r="D2345" s="45">
        <f t="shared" si="664"/>
        <v>21000</v>
      </c>
      <c r="E2345" s="45">
        <f t="shared" ref="E2345" si="665">E2346</f>
        <v>0</v>
      </c>
      <c r="F2345" s="282">
        <v>0</v>
      </c>
    </row>
    <row r="2346" spans="1:6" s="30" customFormat="1" x14ac:dyDescent="0.2">
      <c r="A2346" s="48">
        <v>638100</v>
      </c>
      <c r="B2346" s="49" t="s">
        <v>283</v>
      </c>
      <c r="C2346" s="58">
        <v>0</v>
      </c>
      <c r="D2346" s="58">
        <v>21000</v>
      </c>
      <c r="E2346" s="58">
        <v>0</v>
      </c>
      <c r="F2346" s="283">
        <v>0</v>
      </c>
    </row>
    <row r="2347" spans="1:6" s="30" customFormat="1" x14ac:dyDescent="0.2">
      <c r="A2347" s="89"/>
      <c r="B2347" s="83" t="s">
        <v>292</v>
      </c>
      <c r="C2347" s="87">
        <f>C2311+C2331+C2338+C2341</f>
        <v>2762500</v>
      </c>
      <c r="D2347" s="87">
        <f>D2311+D2331+D2338+D2341</f>
        <v>3017000</v>
      </c>
      <c r="E2347" s="87">
        <f>E2311+E2331+E2338+E2341</f>
        <v>370000</v>
      </c>
      <c r="F2347" s="34">
        <f t="shared" si="649"/>
        <v>109.21266968325791</v>
      </c>
    </row>
    <row r="2348" spans="1:6" s="30" customFormat="1" x14ac:dyDescent="0.2">
      <c r="A2348" s="66"/>
      <c r="B2348" s="44"/>
      <c r="C2348" s="67"/>
      <c r="D2348" s="67"/>
      <c r="E2348" s="67"/>
      <c r="F2348" s="279"/>
    </row>
    <row r="2349" spans="1:6" s="30" customFormat="1" x14ac:dyDescent="0.2">
      <c r="A2349" s="43"/>
      <c r="B2349" s="44"/>
      <c r="C2349" s="50"/>
      <c r="D2349" s="50"/>
      <c r="E2349" s="50"/>
      <c r="F2349" s="284"/>
    </row>
    <row r="2350" spans="1:6" s="30" customFormat="1" x14ac:dyDescent="0.2">
      <c r="A2350" s="48" t="s">
        <v>419</v>
      </c>
      <c r="B2350" s="51"/>
      <c r="C2350" s="50"/>
      <c r="D2350" s="50"/>
      <c r="E2350" s="50"/>
      <c r="F2350" s="284"/>
    </row>
    <row r="2351" spans="1:6" s="30" customFormat="1" x14ac:dyDescent="0.2">
      <c r="A2351" s="48" t="s">
        <v>372</v>
      </c>
      <c r="B2351" s="51"/>
      <c r="C2351" s="50"/>
      <c r="D2351" s="50"/>
      <c r="E2351" s="50"/>
      <c r="F2351" s="284"/>
    </row>
    <row r="2352" spans="1:6" s="30" customFormat="1" x14ac:dyDescent="0.2">
      <c r="A2352" s="48" t="s">
        <v>420</v>
      </c>
      <c r="B2352" s="51"/>
      <c r="C2352" s="50"/>
      <c r="D2352" s="50"/>
      <c r="E2352" s="50"/>
      <c r="F2352" s="284"/>
    </row>
    <row r="2353" spans="1:6" s="30" customFormat="1" x14ac:dyDescent="0.2">
      <c r="A2353" s="48" t="s">
        <v>291</v>
      </c>
      <c r="B2353" s="51"/>
      <c r="C2353" s="50"/>
      <c r="D2353" s="50"/>
      <c r="E2353" s="50"/>
      <c r="F2353" s="284"/>
    </row>
    <row r="2354" spans="1:6" s="30" customFormat="1" x14ac:dyDescent="0.2">
      <c r="A2354" s="48"/>
      <c r="B2354" s="79"/>
      <c r="C2354" s="67"/>
      <c r="D2354" s="67"/>
      <c r="E2354" s="67"/>
      <c r="F2354" s="279"/>
    </row>
    <row r="2355" spans="1:6" s="30" customFormat="1" x14ac:dyDescent="0.2">
      <c r="A2355" s="46">
        <v>410000</v>
      </c>
      <c r="B2355" s="47" t="s">
        <v>44</v>
      </c>
      <c r="C2355" s="45">
        <f t="shared" ref="C2355:D2355" si="666">C2356+C2361</f>
        <v>12869000</v>
      </c>
      <c r="D2355" s="45">
        <f t="shared" si="666"/>
        <v>13512500.000000004</v>
      </c>
      <c r="E2355" s="45">
        <f t="shared" ref="E2355" si="667">E2356+E2361</f>
        <v>0</v>
      </c>
      <c r="F2355" s="282">
        <f t="shared" ref="F2355:F2382" si="668">D2355/C2355*100</f>
        <v>105.00038853057738</v>
      </c>
    </row>
    <row r="2356" spans="1:6" s="30" customFormat="1" x14ac:dyDescent="0.2">
      <c r="A2356" s="46">
        <v>411000</v>
      </c>
      <c r="B2356" s="47" t="s">
        <v>45</v>
      </c>
      <c r="C2356" s="45">
        <f t="shared" ref="C2356:D2356" si="669">SUM(C2357:C2360)</f>
        <v>11542500</v>
      </c>
      <c r="D2356" s="45">
        <f t="shared" si="669"/>
        <v>12052000.000000004</v>
      </c>
      <c r="E2356" s="45">
        <f t="shared" ref="E2356" si="670">SUM(E2357:E2360)</f>
        <v>0</v>
      </c>
      <c r="F2356" s="282">
        <f t="shared" si="668"/>
        <v>104.41412172406328</v>
      </c>
    </row>
    <row r="2357" spans="1:6" s="30" customFormat="1" x14ac:dyDescent="0.2">
      <c r="A2357" s="48">
        <v>411100</v>
      </c>
      <c r="B2357" s="49" t="s">
        <v>46</v>
      </c>
      <c r="C2357" s="58">
        <v>10634000</v>
      </c>
      <c r="D2357" s="58">
        <v>11110000.000000004</v>
      </c>
      <c r="E2357" s="58">
        <v>0</v>
      </c>
      <c r="F2357" s="283">
        <f t="shared" si="668"/>
        <v>104.47620838818888</v>
      </c>
    </row>
    <row r="2358" spans="1:6" s="30" customFormat="1" x14ac:dyDescent="0.2">
      <c r="A2358" s="48">
        <v>411200</v>
      </c>
      <c r="B2358" s="49" t="s">
        <v>47</v>
      </c>
      <c r="C2358" s="58">
        <v>548500</v>
      </c>
      <c r="D2358" s="58">
        <v>548500</v>
      </c>
      <c r="E2358" s="58">
        <v>0</v>
      </c>
      <c r="F2358" s="283">
        <f t="shared" si="668"/>
        <v>100</v>
      </c>
    </row>
    <row r="2359" spans="1:6" s="30" customFormat="1" ht="40.5" x14ac:dyDescent="0.2">
      <c r="A2359" s="48">
        <v>411300</v>
      </c>
      <c r="B2359" s="49" t="s">
        <v>48</v>
      </c>
      <c r="C2359" s="58">
        <v>260000</v>
      </c>
      <c r="D2359" s="58">
        <v>293500</v>
      </c>
      <c r="E2359" s="58">
        <v>0</v>
      </c>
      <c r="F2359" s="283">
        <f t="shared" si="668"/>
        <v>112.88461538461539</v>
      </c>
    </row>
    <row r="2360" spans="1:6" s="30" customFormat="1" x14ac:dyDescent="0.2">
      <c r="A2360" s="48">
        <v>411400</v>
      </c>
      <c r="B2360" s="49" t="s">
        <v>49</v>
      </c>
      <c r="C2360" s="58">
        <v>100000</v>
      </c>
      <c r="D2360" s="58">
        <v>100000</v>
      </c>
      <c r="E2360" s="58">
        <v>0</v>
      </c>
      <c r="F2360" s="283">
        <f t="shared" si="668"/>
        <v>100</v>
      </c>
    </row>
    <row r="2361" spans="1:6" s="30" customFormat="1" x14ac:dyDescent="0.2">
      <c r="A2361" s="46">
        <v>412000</v>
      </c>
      <c r="B2361" s="51" t="s">
        <v>50</v>
      </c>
      <c r="C2361" s="45">
        <f>SUM(C2362:C2372)</f>
        <v>1326500</v>
      </c>
      <c r="D2361" s="45">
        <f>SUM(D2362:D2372)</f>
        <v>1460500</v>
      </c>
      <c r="E2361" s="45">
        <f>SUM(E2362:E2372)</f>
        <v>0</v>
      </c>
      <c r="F2361" s="282">
        <f t="shared" si="668"/>
        <v>110.10177157934413</v>
      </c>
    </row>
    <row r="2362" spans="1:6" s="30" customFormat="1" x14ac:dyDescent="0.2">
      <c r="A2362" s="48">
        <v>412200</v>
      </c>
      <c r="B2362" s="49" t="s">
        <v>52</v>
      </c>
      <c r="C2362" s="58">
        <v>710000</v>
      </c>
      <c r="D2362" s="58">
        <v>760000</v>
      </c>
      <c r="E2362" s="58">
        <v>0</v>
      </c>
      <c r="F2362" s="283">
        <f t="shared" si="668"/>
        <v>107.04225352112675</v>
      </c>
    </row>
    <row r="2363" spans="1:6" s="30" customFormat="1" x14ac:dyDescent="0.2">
      <c r="A2363" s="48">
        <v>412300</v>
      </c>
      <c r="B2363" s="49" t="s">
        <v>53</v>
      </c>
      <c r="C2363" s="58">
        <v>130000</v>
      </c>
      <c r="D2363" s="58">
        <v>210000</v>
      </c>
      <c r="E2363" s="58">
        <v>0</v>
      </c>
      <c r="F2363" s="283">
        <f t="shared" si="668"/>
        <v>161.53846153846155</v>
      </c>
    </row>
    <row r="2364" spans="1:6" s="30" customFormat="1" x14ac:dyDescent="0.2">
      <c r="A2364" s="48">
        <v>412500</v>
      </c>
      <c r="B2364" s="49" t="s">
        <v>57</v>
      </c>
      <c r="C2364" s="58">
        <v>25000</v>
      </c>
      <c r="D2364" s="58">
        <v>30000</v>
      </c>
      <c r="E2364" s="58">
        <v>0</v>
      </c>
      <c r="F2364" s="283">
        <f t="shared" si="668"/>
        <v>120</v>
      </c>
    </row>
    <row r="2365" spans="1:6" s="30" customFormat="1" x14ac:dyDescent="0.2">
      <c r="A2365" s="48">
        <v>412600</v>
      </c>
      <c r="B2365" s="49" t="s">
        <v>58</v>
      </c>
      <c r="C2365" s="58">
        <v>25000</v>
      </c>
      <c r="D2365" s="58">
        <v>25000</v>
      </c>
      <c r="E2365" s="58">
        <v>0</v>
      </c>
      <c r="F2365" s="283">
        <f t="shared" si="668"/>
        <v>100</v>
      </c>
    </row>
    <row r="2366" spans="1:6" s="30" customFormat="1" x14ac:dyDescent="0.2">
      <c r="A2366" s="48">
        <v>412700</v>
      </c>
      <c r="B2366" s="49" t="s">
        <v>60</v>
      </c>
      <c r="C2366" s="58">
        <v>400000</v>
      </c>
      <c r="D2366" s="58">
        <v>400000</v>
      </c>
      <c r="E2366" s="58">
        <v>0</v>
      </c>
      <c r="F2366" s="283">
        <f t="shared" si="668"/>
        <v>100</v>
      </c>
    </row>
    <row r="2367" spans="1:6" s="30" customFormat="1" x14ac:dyDescent="0.2">
      <c r="A2367" s="48">
        <v>412900</v>
      </c>
      <c r="B2367" s="49" t="s">
        <v>74</v>
      </c>
      <c r="C2367" s="58">
        <v>2000</v>
      </c>
      <c r="D2367" s="58">
        <v>2000</v>
      </c>
      <c r="E2367" s="58">
        <v>0</v>
      </c>
      <c r="F2367" s="283">
        <f t="shared" si="668"/>
        <v>100</v>
      </c>
    </row>
    <row r="2368" spans="1:6" s="30" customFormat="1" x14ac:dyDescent="0.2">
      <c r="A2368" s="48">
        <v>412900</v>
      </c>
      <c r="B2368" s="53" t="s">
        <v>75</v>
      </c>
      <c r="C2368" s="58">
        <v>3500</v>
      </c>
      <c r="D2368" s="58">
        <v>3500</v>
      </c>
      <c r="E2368" s="58">
        <v>0</v>
      </c>
      <c r="F2368" s="283">
        <f t="shared" si="668"/>
        <v>100</v>
      </c>
    </row>
    <row r="2369" spans="1:6" s="30" customFormat="1" x14ac:dyDescent="0.2">
      <c r="A2369" s="48">
        <v>412900</v>
      </c>
      <c r="B2369" s="53" t="s">
        <v>76</v>
      </c>
      <c r="C2369" s="58">
        <v>1000</v>
      </c>
      <c r="D2369" s="58">
        <v>1000</v>
      </c>
      <c r="E2369" s="58">
        <v>0</v>
      </c>
      <c r="F2369" s="283">
        <f t="shared" si="668"/>
        <v>100</v>
      </c>
    </row>
    <row r="2370" spans="1:6" s="30" customFormat="1" x14ac:dyDescent="0.2">
      <c r="A2370" s="48">
        <v>412900</v>
      </c>
      <c r="B2370" s="53" t="s">
        <v>77</v>
      </c>
      <c r="C2370" s="58">
        <v>2000</v>
      </c>
      <c r="D2370" s="58">
        <v>2000</v>
      </c>
      <c r="E2370" s="58">
        <v>0</v>
      </c>
      <c r="F2370" s="283">
        <f t="shared" si="668"/>
        <v>100</v>
      </c>
    </row>
    <row r="2371" spans="1:6" s="30" customFormat="1" x14ac:dyDescent="0.2">
      <c r="A2371" s="48">
        <v>412900</v>
      </c>
      <c r="B2371" s="53" t="s">
        <v>78</v>
      </c>
      <c r="C2371" s="58">
        <v>19000</v>
      </c>
      <c r="D2371" s="58">
        <v>27000</v>
      </c>
      <c r="E2371" s="58">
        <v>0</v>
      </c>
      <c r="F2371" s="283">
        <f t="shared" si="668"/>
        <v>142.10526315789474</v>
      </c>
    </row>
    <row r="2372" spans="1:6" s="30" customFormat="1" x14ac:dyDescent="0.2">
      <c r="A2372" s="48">
        <v>412900</v>
      </c>
      <c r="B2372" s="53" t="s">
        <v>80</v>
      </c>
      <c r="C2372" s="58">
        <v>9000</v>
      </c>
      <c r="D2372" s="58">
        <v>0</v>
      </c>
      <c r="E2372" s="58">
        <v>0</v>
      </c>
      <c r="F2372" s="283">
        <f t="shared" si="668"/>
        <v>0</v>
      </c>
    </row>
    <row r="2373" spans="1:6" s="55" customFormat="1" x14ac:dyDescent="0.2">
      <c r="A2373" s="46">
        <v>510000</v>
      </c>
      <c r="B2373" s="51" t="s">
        <v>244</v>
      </c>
      <c r="C2373" s="45">
        <f t="shared" ref="C2373:D2373" si="671">C2374</f>
        <v>70000</v>
      </c>
      <c r="D2373" s="45">
        <f t="shared" si="671"/>
        <v>70000</v>
      </c>
      <c r="E2373" s="45">
        <f t="shared" ref="E2373" si="672">E2374</f>
        <v>0</v>
      </c>
      <c r="F2373" s="282">
        <f t="shared" si="668"/>
        <v>100</v>
      </c>
    </row>
    <row r="2374" spans="1:6" s="55" customFormat="1" x14ac:dyDescent="0.2">
      <c r="A2374" s="46">
        <v>511000</v>
      </c>
      <c r="B2374" s="51" t="s">
        <v>245</v>
      </c>
      <c r="C2374" s="45">
        <f t="shared" ref="C2374:D2374" si="673">SUM(C2375:C2376)</f>
        <v>70000</v>
      </c>
      <c r="D2374" s="45">
        <f t="shared" si="673"/>
        <v>70000</v>
      </c>
      <c r="E2374" s="45">
        <f t="shared" ref="E2374" si="674">SUM(E2375:E2376)</f>
        <v>0</v>
      </c>
      <c r="F2374" s="282">
        <f t="shared" si="668"/>
        <v>100</v>
      </c>
    </row>
    <row r="2375" spans="1:6" s="30" customFormat="1" x14ac:dyDescent="0.2">
      <c r="A2375" s="48">
        <v>511200</v>
      </c>
      <c r="B2375" s="49" t="s">
        <v>247</v>
      </c>
      <c r="C2375" s="58">
        <v>35000</v>
      </c>
      <c r="D2375" s="58">
        <v>35000</v>
      </c>
      <c r="E2375" s="58">
        <v>0</v>
      </c>
      <c r="F2375" s="283">
        <f t="shared" si="668"/>
        <v>100</v>
      </c>
    </row>
    <row r="2376" spans="1:6" s="30" customFormat="1" x14ac:dyDescent="0.2">
      <c r="A2376" s="48">
        <v>511300</v>
      </c>
      <c r="B2376" s="49" t="s">
        <v>248</v>
      </c>
      <c r="C2376" s="58">
        <v>35000</v>
      </c>
      <c r="D2376" s="58">
        <v>35000</v>
      </c>
      <c r="E2376" s="58">
        <v>0</v>
      </c>
      <c r="F2376" s="283">
        <f t="shared" si="668"/>
        <v>100</v>
      </c>
    </row>
    <row r="2377" spans="1:6" s="55" customFormat="1" x14ac:dyDescent="0.2">
      <c r="A2377" s="46">
        <v>630000</v>
      </c>
      <c r="B2377" s="51" t="s">
        <v>275</v>
      </c>
      <c r="C2377" s="45">
        <f>C2378+C2380</f>
        <v>350000</v>
      </c>
      <c r="D2377" s="45">
        <f>D2378+D2380</f>
        <v>500000</v>
      </c>
      <c r="E2377" s="45">
        <f>E2378+E2380</f>
        <v>7000000</v>
      </c>
      <c r="F2377" s="282">
        <f t="shared" si="668"/>
        <v>142.85714285714286</v>
      </c>
    </row>
    <row r="2378" spans="1:6" s="55" customFormat="1" x14ac:dyDescent="0.2">
      <c r="A2378" s="46">
        <v>631000</v>
      </c>
      <c r="B2378" s="51" t="s">
        <v>276</v>
      </c>
      <c r="C2378" s="45">
        <f>0+C2379</f>
        <v>0</v>
      </c>
      <c r="D2378" s="45">
        <f>0+D2379</f>
        <v>0</v>
      </c>
      <c r="E2378" s="45">
        <f>0+E2379</f>
        <v>7000000</v>
      </c>
      <c r="F2378" s="282">
        <v>0</v>
      </c>
    </row>
    <row r="2379" spans="1:6" s="30" customFormat="1" x14ac:dyDescent="0.2">
      <c r="A2379" s="56">
        <v>631200</v>
      </c>
      <c r="B2379" s="49" t="s">
        <v>278</v>
      </c>
      <c r="C2379" s="58">
        <v>0</v>
      </c>
      <c r="D2379" s="58">
        <v>0</v>
      </c>
      <c r="E2379" s="58">
        <v>7000000</v>
      </c>
      <c r="F2379" s="283">
        <v>0</v>
      </c>
    </row>
    <row r="2380" spans="1:6" s="55" customFormat="1" x14ac:dyDescent="0.2">
      <c r="A2380" s="46">
        <v>638000</v>
      </c>
      <c r="B2380" s="51" t="s">
        <v>282</v>
      </c>
      <c r="C2380" s="45">
        <f t="shared" ref="C2380:D2380" si="675">C2381</f>
        <v>350000</v>
      </c>
      <c r="D2380" s="45">
        <f t="shared" si="675"/>
        <v>500000</v>
      </c>
      <c r="E2380" s="45">
        <f t="shared" ref="E2380" si="676">E2381</f>
        <v>0</v>
      </c>
      <c r="F2380" s="282">
        <f t="shared" si="668"/>
        <v>142.85714285714286</v>
      </c>
    </row>
    <row r="2381" spans="1:6" s="30" customFormat="1" x14ac:dyDescent="0.2">
      <c r="A2381" s="48">
        <v>638100</v>
      </c>
      <c r="B2381" s="49" t="s">
        <v>283</v>
      </c>
      <c r="C2381" s="58">
        <v>350000</v>
      </c>
      <c r="D2381" s="58">
        <v>500000</v>
      </c>
      <c r="E2381" s="58">
        <v>0</v>
      </c>
      <c r="F2381" s="283">
        <f t="shared" si="668"/>
        <v>142.85714285714286</v>
      </c>
    </row>
    <row r="2382" spans="1:6" s="30" customFormat="1" x14ac:dyDescent="0.2">
      <c r="A2382" s="89"/>
      <c r="B2382" s="83" t="s">
        <v>292</v>
      </c>
      <c r="C2382" s="87">
        <f>C2355+C2373+C2377</f>
        <v>13289000</v>
      </c>
      <c r="D2382" s="87">
        <f>D2355+D2373+D2377</f>
        <v>14082500.000000004</v>
      </c>
      <c r="E2382" s="87">
        <f>E2355+E2373+E2377</f>
        <v>7000000</v>
      </c>
      <c r="F2382" s="34">
        <f t="shared" si="668"/>
        <v>105.97110392053581</v>
      </c>
    </row>
    <row r="2383" spans="1:6" s="30" customFormat="1" x14ac:dyDescent="0.2">
      <c r="A2383" s="66"/>
      <c r="B2383" s="44"/>
      <c r="C2383" s="67"/>
      <c r="D2383" s="67"/>
      <c r="E2383" s="67"/>
      <c r="F2383" s="279"/>
    </row>
    <row r="2384" spans="1:6" s="30" customFormat="1" x14ac:dyDescent="0.2">
      <c r="A2384" s="43"/>
      <c r="B2384" s="44"/>
      <c r="C2384" s="50"/>
      <c r="D2384" s="50"/>
      <c r="E2384" s="50"/>
      <c r="F2384" s="284"/>
    </row>
    <row r="2385" spans="1:6" s="30" customFormat="1" x14ac:dyDescent="0.2">
      <c r="A2385" s="48" t="s">
        <v>421</v>
      </c>
      <c r="B2385" s="51"/>
      <c r="C2385" s="50"/>
      <c r="D2385" s="50"/>
      <c r="E2385" s="50"/>
      <c r="F2385" s="284"/>
    </row>
    <row r="2386" spans="1:6" s="30" customFormat="1" x14ac:dyDescent="0.2">
      <c r="A2386" s="48" t="s">
        <v>372</v>
      </c>
      <c r="B2386" s="51"/>
      <c r="C2386" s="50"/>
      <c r="D2386" s="50"/>
      <c r="E2386" s="50"/>
      <c r="F2386" s="284"/>
    </row>
    <row r="2387" spans="1:6" s="30" customFormat="1" x14ac:dyDescent="0.2">
      <c r="A2387" s="48" t="s">
        <v>422</v>
      </c>
      <c r="B2387" s="51"/>
      <c r="C2387" s="50"/>
      <c r="D2387" s="50"/>
      <c r="E2387" s="50"/>
      <c r="F2387" s="284"/>
    </row>
    <row r="2388" spans="1:6" s="30" customFormat="1" x14ac:dyDescent="0.2">
      <c r="A2388" s="48" t="s">
        <v>291</v>
      </c>
      <c r="B2388" s="51"/>
      <c r="C2388" s="50"/>
      <c r="D2388" s="50"/>
      <c r="E2388" s="50"/>
      <c r="F2388" s="284"/>
    </row>
    <row r="2389" spans="1:6" s="30" customFormat="1" x14ac:dyDescent="0.2">
      <c r="A2389" s="48"/>
      <c r="B2389" s="79"/>
      <c r="C2389" s="67"/>
      <c r="D2389" s="67"/>
      <c r="E2389" s="67"/>
      <c r="F2389" s="279"/>
    </row>
    <row r="2390" spans="1:6" s="30" customFormat="1" x14ac:dyDescent="0.2">
      <c r="A2390" s="46">
        <v>410000</v>
      </c>
      <c r="B2390" s="47" t="s">
        <v>44</v>
      </c>
      <c r="C2390" s="45">
        <f t="shared" ref="C2390:D2390" si="677">C2391+C2396</f>
        <v>1525800</v>
      </c>
      <c r="D2390" s="45">
        <f t="shared" si="677"/>
        <v>1553100</v>
      </c>
      <c r="E2390" s="45">
        <f t="shared" ref="E2390" si="678">E2391+E2396</f>
        <v>0</v>
      </c>
      <c r="F2390" s="282">
        <f t="shared" ref="F2390:F2410" si="679">D2390/C2390*100</f>
        <v>101.78922532441999</v>
      </c>
    </row>
    <row r="2391" spans="1:6" s="30" customFormat="1" x14ac:dyDescent="0.2">
      <c r="A2391" s="46">
        <v>411000</v>
      </c>
      <c r="B2391" s="47" t="s">
        <v>45</v>
      </c>
      <c r="C2391" s="45">
        <f t="shared" ref="C2391:D2391" si="680">SUM(C2392:C2395)</f>
        <v>1336200</v>
      </c>
      <c r="D2391" s="45">
        <f t="shared" si="680"/>
        <v>1339600</v>
      </c>
      <c r="E2391" s="45">
        <f t="shared" ref="E2391" si="681">SUM(E2392:E2395)</f>
        <v>0</v>
      </c>
      <c r="F2391" s="282">
        <f t="shared" si="679"/>
        <v>100.25445292620864</v>
      </c>
    </row>
    <row r="2392" spans="1:6" s="30" customFormat="1" x14ac:dyDescent="0.2">
      <c r="A2392" s="48">
        <v>411100</v>
      </c>
      <c r="B2392" s="49" t="s">
        <v>46</v>
      </c>
      <c r="C2392" s="58">
        <v>1241000</v>
      </c>
      <c r="D2392" s="58">
        <v>1237000</v>
      </c>
      <c r="E2392" s="58">
        <v>0</v>
      </c>
      <c r="F2392" s="283">
        <f t="shared" si="679"/>
        <v>99.677679290894446</v>
      </c>
    </row>
    <row r="2393" spans="1:6" s="30" customFormat="1" x14ac:dyDescent="0.2">
      <c r="A2393" s="48">
        <v>411200</v>
      </c>
      <c r="B2393" s="49" t="s">
        <v>47</v>
      </c>
      <c r="C2393" s="58">
        <v>62000</v>
      </c>
      <c r="D2393" s="58">
        <v>62000</v>
      </c>
      <c r="E2393" s="58">
        <v>0</v>
      </c>
      <c r="F2393" s="283">
        <f t="shared" si="679"/>
        <v>100</v>
      </c>
    </row>
    <row r="2394" spans="1:6" s="30" customFormat="1" ht="40.5" x14ac:dyDescent="0.2">
      <c r="A2394" s="48">
        <v>411300</v>
      </c>
      <c r="B2394" s="49" t="s">
        <v>48</v>
      </c>
      <c r="C2394" s="58">
        <v>10000</v>
      </c>
      <c r="D2394" s="58">
        <v>15900</v>
      </c>
      <c r="E2394" s="58">
        <v>0</v>
      </c>
      <c r="F2394" s="283">
        <f t="shared" si="679"/>
        <v>159</v>
      </c>
    </row>
    <row r="2395" spans="1:6" s="30" customFormat="1" x14ac:dyDescent="0.2">
      <c r="A2395" s="48">
        <v>411400</v>
      </c>
      <c r="B2395" s="49" t="s">
        <v>49</v>
      </c>
      <c r="C2395" s="58">
        <v>23200</v>
      </c>
      <c r="D2395" s="58">
        <v>24700</v>
      </c>
      <c r="E2395" s="58">
        <v>0</v>
      </c>
      <c r="F2395" s="283">
        <f t="shared" si="679"/>
        <v>106.46551724137932</v>
      </c>
    </row>
    <row r="2396" spans="1:6" s="30" customFormat="1" x14ac:dyDescent="0.2">
      <c r="A2396" s="46">
        <v>412000</v>
      </c>
      <c r="B2396" s="51" t="s">
        <v>50</v>
      </c>
      <c r="C2396" s="45">
        <f>SUM(C2397:C2403)</f>
        <v>189600</v>
      </c>
      <c r="D2396" s="45">
        <f>SUM(D2397:D2403)</f>
        <v>213500</v>
      </c>
      <c r="E2396" s="45">
        <f>SUM(E2397:E2403)</f>
        <v>0</v>
      </c>
      <c r="F2396" s="282">
        <f t="shared" si="679"/>
        <v>112.60548523206751</v>
      </c>
    </row>
    <row r="2397" spans="1:6" s="30" customFormat="1" x14ac:dyDescent="0.2">
      <c r="A2397" s="48">
        <v>412200</v>
      </c>
      <c r="B2397" s="49" t="s">
        <v>52</v>
      </c>
      <c r="C2397" s="58">
        <v>92000</v>
      </c>
      <c r="D2397" s="58">
        <v>115000</v>
      </c>
      <c r="E2397" s="58">
        <v>0</v>
      </c>
      <c r="F2397" s="283">
        <f t="shared" si="679"/>
        <v>125</v>
      </c>
    </row>
    <row r="2398" spans="1:6" s="30" customFormat="1" x14ac:dyDescent="0.2">
      <c r="A2398" s="48">
        <v>412300</v>
      </c>
      <c r="B2398" s="49" t="s">
        <v>53</v>
      </c>
      <c r="C2398" s="58">
        <v>16000</v>
      </c>
      <c r="D2398" s="58">
        <v>16000</v>
      </c>
      <c r="E2398" s="58">
        <v>0</v>
      </c>
      <c r="F2398" s="283">
        <f t="shared" si="679"/>
        <v>100</v>
      </c>
    </row>
    <row r="2399" spans="1:6" s="30" customFormat="1" x14ac:dyDescent="0.2">
      <c r="A2399" s="48">
        <v>412500</v>
      </c>
      <c r="B2399" s="49" t="s">
        <v>57</v>
      </c>
      <c r="C2399" s="58">
        <v>1500</v>
      </c>
      <c r="D2399" s="58">
        <v>2000</v>
      </c>
      <c r="E2399" s="58">
        <v>0</v>
      </c>
      <c r="F2399" s="283">
        <f t="shared" si="679"/>
        <v>133.33333333333331</v>
      </c>
    </row>
    <row r="2400" spans="1:6" s="30" customFormat="1" x14ac:dyDescent="0.2">
      <c r="A2400" s="48">
        <v>412600</v>
      </c>
      <c r="B2400" s="49" t="s">
        <v>58</v>
      </c>
      <c r="C2400" s="58">
        <v>3000</v>
      </c>
      <c r="D2400" s="58">
        <v>3000</v>
      </c>
      <c r="E2400" s="58">
        <v>0</v>
      </c>
      <c r="F2400" s="283">
        <f t="shared" si="679"/>
        <v>100</v>
      </c>
    </row>
    <row r="2401" spans="1:6" s="30" customFormat="1" x14ac:dyDescent="0.2">
      <c r="A2401" s="48">
        <v>412700</v>
      </c>
      <c r="B2401" s="49" t="s">
        <v>60</v>
      </c>
      <c r="C2401" s="58">
        <v>74100</v>
      </c>
      <c r="D2401" s="58">
        <v>74000</v>
      </c>
      <c r="E2401" s="58">
        <v>0</v>
      </c>
      <c r="F2401" s="283">
        <f t="shared" si="679"/>
        <v>99.865047233468289</v>
      </c>
    </row>
    <row r="2402" spans="1:6" s="30" customFormat="1" x14ac:dyDescent="0.2">
      <c r="A2402" s="48">
        <v>412900</v>
      </c>
      <c r="B2402" s="49" t="s">
        <v>74</v>
      </c>
      <c r="C2402" s="58">
        <v>1000</v>
      </c>
      <c r="D2402" s="58">
        <v>1000</v>
      </c>
      <c r="E2402" s="58">
        <v>0</v>
      </c>
      <c r="F2402" s="283">
        <f t="shared" si="679"/>
        <v>100</v>
      </c>
    </row>
    <row r="2403" spans="1:6" s="30" customFormat="1" x14ac:dyDescent="0.2">
      <c r="A2403" s="48">
        <v>412900</v>
      </c>
      <c r="B2403" s="53" t="s">
        <v>78</v>
      </c>
      <c r="C2403" s="58">
        <v>2000</v>
      </c>
      <c r="D2403" s="58">
        <v>2500</v>
      </c>
      <c r="E2403" s="58">
        <v>0</v>
      </c>
      <c r="F2403" s="283">
        <f t="shared" si="679"/>
        <v>125</v>
      </c>
    </row>
    <row r="2404" spans="1:6" s="55" customFormat="1" x14ac:dyDescent="0.2">
      <c r="A2404" s="46">
        <v>510000</v>
      </c>
      <c r="B2404" s="51" t="s">
        <v>244</v>
      </c>
      <c r="C2404" s="45">
        <f t="shared" ref="C2404:D2405" si="682">C2405</f>
        <v>5000</v>
      </c>
      <c r="D2404" s="45">
        <f t="shared" si="682"/>
        <v>5000</v>
      </c>
      <c r="E2404" s="45">
        <f t="shared" ref="E2404:E2405" si="683">E2405</f>
        <v>0</v>
      </c>
      <c r="F2404" s="282">
        <f t="shared" si="679"/>
        <v>100</v>
      </c>
    </row>
    <row r="2405" spans="1:6" s="55" customFormat="1" x14ac:dyDescent="0.2">
      <c r="A2405" s="46">
        <v>511000</v>
      </c>
      <c r="B2405" s="51" t="s">
        <v>245</v>
      </c>
      <c r="C2405" s="45">
        <f t="shared" si="682"/>
        <v>5000</v>
      </c>
      <c r="D2405" s="45">
        <f t="shared" si="682"/>
        <v>5000</v>
      </c>
      <c r="E2405" s="45">
        <f t="shared" si="683"/>
        <v>0</v>
      </c>
      <c r="F2405" s="282">
        <f t="shared" si="679"/>
        <v>100</v>
      </c>
    </row>
    <row r="2406" spans="1:6" s="30" customFormat="1" x14ac:dyDescent="0.2">
      <c r="A2406" s="48">
        <v>511300</v>
      </c>
      <c r="B2406" s="49" t="s">
        <v>248</v>
      </c>
      <c r="C2406" s="58">
        <v>5000</v>
      </c>
      <c r="D2406" s="58">
        <v>5000</v>
      </c>
      <c r="E2406" s="58">
        <v>0</v>
      </c>
      <c r="F2406" s="283">
        <f t="shared" si="679"/>
        <v>100</v>
      </c>
    </row>
    <row r="2407" spans="1:6" s="55" customFormat="1" x14ac:dyDescent="0.2">
      <c r="A2407" s="46">
        <v>630000</v>
      </c>
      <c r="B2407" s="51" t="s">
        <v>275</v>
      </c>
      <c r="C2407" s="45">
        <f t="shared" ref="C2407:D2407" si="684">C2408</f>
        <v>0</v>
      </c>
      <c r="D2407" s="45">
        <f t="shared" si="684"/>
        <v>0</v>
      </c>
      <c r="E2407" s="45">
        <f t="shared" ref="E2407" si="685">E2408</f>
        <v>328000</v>
      </c>
      <c r="F2407" s="282">
        <v>0</v>
      </c>
    </row>
    <row r="2408" spans="1:6" s="55" customFormat="1" x14ac:dyDescent="0.2">
      <c r="A2408" s="46">
        <v>631000</v>
      </c>
      <c r="B2408" s="51" t="s">
        <v>276</v>
      </c>
      <c r="C2408" s="45">
        <f>0+C2409</f>
        <v>0</v>
      </c>
      <c r="D2408" s="45">
        <f>0+D2409</f>
        <v>0</v>
      </c>
      <c r="E2408" s="45">
        <f>0+E2409</f>
        <v>328000</v>
      </c>
      <c r="F2408" s="282">
        <v>0</v>
      </c>
    </row>
    <row r="2409" spans="1:6" s="30" customFormat="1" x14ac:dyDescent="0.2">
      <c r="A2409" s="56">
        <v>631200</v>
      </c>
      <c r="B2409" s="49" t="s">
        <v>278</v>
      </c>
      <c r="C2409" s="58">
        <v>0</v>
      </c>
      <c r="D2409" s="58">
        <v>0</v>
      </c>
      <c r="E2409" s="58">
        <v>328000</v>
      </c>
      <c r="F2409" s="283">
        <v>0</v>
      </c>
    </row>
    <row r="2410" spans="1:6" s="30" customFormat="1" x14ac:dyDescent="0.2">
      <c r="A2410" s="89"/>
      <c r="B2410" s="83" t="s">
        <v>292</v>
      </c>
      <c r="C2410" s="87">
        <f>C2390+C2404+C2407</f>
        <v>1530800</v>
      </c>
      <c r="D2410" s="87">
        <f>D2390+D2404+D2407</f>
        <v>1558100</v>
      </c>
      <c r="E2410" s="87">
        <f>E2390+E2404+E2407</f>
        <v>328000</v>
      </c>
      <c r="F2410" s="34">
        <f t="shared" si="679"/>
        <v>101.78338123856807</v>
      </c>
    </row>
    <row r="2411" spans="1:6" s="30" customFormat="1" x14ac:dyDescent="0.2">
      <c r="A2411" s="66"/>
      <c r="B2411" s="44"/>
      <c r="C2411" s="50"/>
      <c r="D2411" s="50"/>
      <c r="E2411" s="50"/>
      <c r="F2411" s="284"/>
    </row>
    <row r="2412" spans="1:6" s="30" customFormat="1" x14ac:dyDescent="0.2">
      <c r="A2412" s="43"/>
      <c r="B2412" s="44"/>
      <c r="C2412" s="50"/>
      <c r="D2412" s="50"/>
      <c r="E2412" s="50"/>
      <c r="F2412" s="284"/>
    </row>
    <row r="2413" spans="1:6" s="30" customFormat="1" x14ac:dyDescent="0.2">
      <c r="A2413" s="48" t="s">
        <v>423</v>
      </c>
      <c r="B2413" s="51"/>
      <c r="C2413" s="50"/>
      <c r="D2413" s="50"/>
      <c r="E2413" s="50"/>
      <c r="F2413" s="284"/>
    </row>
    <row r="2414" spans="1:6" s="30" customFormat="1" x14ac:dyDescent="0.2">
      <c r="A2414" s="48" t="s">
        <v>372</v>
      </c>
      <c r="B2414" s="51"/>
      <c r="C2414" s="50"/>
      <c r="D2414" s="50"/>
      <c r="E2414" s="50"/>
      <c r="F2414" s="284"/>
    </row>
    <row r="2415" spans="1:6" s="30" customFormat="1" x14ac:dyDescent="0.2">
      <c r="A2415" s="48" t="s">
        <v>424</v>
      </c>
      <c r="B2415" s="51"/>
      <c r="C2415" s="50"/>
      <c r="D2415" s="50"/>
      <c r="E2415" s="50"/>
      <c r="F2415" s="284"/>
    </row>
    <row r="2416" spans="1:6" s="30" customFormat="1" x14ac:dyDescent="0.2">
      <c r="A2416" s="48" t="s">
        <v>291</v>
      </c>
      <c r="B2416" s="51"/>
      <c r="C2416" s="50"/>
      <c r="D2416" s="50"/>
      <c r="E2416" s="50"/>
      <c r="F2416" s="284"/>
    </row>
    <row r="2417" spans="1:6" s="30" customFormat="1" x14ac:dyDescent="0.2">
      <c r="A2417" s="48"/>
      <c r="B2417" s="79"/>
      <c r="C2417" s="67"/>
      <c r="D2417" s="67"/>
      <c r="E2417" s="67"/>
      <c r="F2417" s="279"/>
    </row>
    <row r="2418" spans="1:6" s="30" customFormat="1" x14ac:dyDescent="0.2">
      <c r="A2418" s="46">
        <v>410000</v>
      </c>
      <c r="B2418" s="47" t="s">
        <v>44</v>
      </c>
      <c r="C2418" s="45">
        <f t="shared" ref="C2418:D2418" si="686">C2419+C2424</f>
        <v>1476600</v>
      </c>
      <c r="D2418" s="45">
        <f t="shared" si="686"/>
        <v>1513000</v>
      </c>
      <c r="E2418" s="45">
        <f t="shared" ref="E2418" si="687">E2419+E2424</f>
        <v>0</v>
      </c>
      <c r="F2418" s="282">
        <f t="shared" ref="F2418:F2445" si="688">D2418/C2418*100</f>
        <v>102.46512257889746</v>
      </c>
    </row>
    <row r="2419" spans="1:6" s="30" customFormat="1" x14ac:dyDescent="0.2">
      <c r="A2419" s="46">
        <v>411000</v>
      </c>
      <c r="B2419" s="47" t="s">
        <v>45</v>
      </c>
      <c r="C2419" s="45">
        <f t="shared" ref="C2419:D2419" si="689">SUM(C2420:C2423)</f>
        <v>1273000</v>
      </c>
      <c r="D2419" s="45">
        <f t="shared" si="689"/>
        <v>1305500</v>
      </c>
      <c r="E2419" s="45">
        <f t="shared" ref="E2419" si="690">SUM(E2420:E2423)</f>
        <v>0</v>
      </c>
      <c r="F2419" s="282">
        <f t="shared" si="688"/>
        <v>102.55302435192459</v>
      </c>
    </row>
    <row r="2420" spans="1:6" s="30" customFormat="1" x14ac:dyDescent="0.2">
      <c r="A2420" s="48">
        <v>411100</v>
      </c>
      <c r="B2420" s="49" t="s">
        <v>46</v>
      </c>
      <c r="C2420" s="58">
        <v>1175000</v>
      </c>
      <c r="D2420" s="58">
        <v>1196000</v>
      </c>
      <c r="E2420" s="58">
        <v>0</v>
      </c>
      <c r="F2420" s="283">
        <f t="shared" si="688"/>
        <v>101.78723404255319</v>
      </c>
    </row>
    <row r="2421" spans="1:6" s="30" customFormat="1" x14ac:dyDescent="0.2">
      <c r="A2421" s="48">
        <v>411200</v>
      </c>
      <c r="B2421" s="49" t="s">
        <v>47</v>
      </c>
      <c r="C2421" s="58">
        <v>47000</v>
      </c>
      <c r="D2421" s="58">
        <v>54000</v>
      </c>
      <c r="E2421" s="58">
        <v>0</v>
      </c>
      <c r="F2421" s="283">
        <f t="shared" si="688"/>
        <v>114.89361702127661</v>
      </c>
    </row>
    <row r="2422" spans="1:6" s="30" customFormat="1" ht="40.5" x14ac:dyDescent="0.2">
      <c r="A2422" s="48">
        <v>411300</v>
      </c>
      <c r="B2422" s="49" t="s">
        <v>48</v>
      </c>
      <c r="C2422" s="58">
        <v>35000</v>
      </c>
      <c r="D2422" s="58">
        <v>39500</v>
      </c>
      <c r="E2422" s="58">
        <v>0</v>
      </c>
      <c r="F2422" s="283">
        <f t="shared" si="688"/>
        <v>112.85714285714286</v>
      </c>
    </row>
    <row r="2423" spans="1:6" s="30" customFormat="1" x14ac:dyDescent="0.2">
      <c r="A2423" s="48">
        <v>411400</v>
      </c>
      <c r="B2423" s="49" t="s">
        <v>49</v>
      </c>
      <c r="C2423" s="58">
        <v>15999.999999999998</v>
      </c>
      <c r="D2423" s="58">
        <v>15999.999999999996</v>
      </c>
      <c r="E2423" s="58">
        <v>0</v>
      </c>
      <c r="F2423" s="283">
        <f t="shared" si="688"/>
        <v>99.999999999999986</v>
      </c>
    </row>
    <row r="2424" spans="1:6" s="30" customFormat="1" x14ac:dyDescent="0.2">
      <c r="A2424" s="46">
        <v>412000</v>
      </c>
      <c r="B2424" s="51" t="s">
        <v>50</v>
      </c>
      <c r="C2424" s="45">
        <f t="shared" ref="C2424:D2424" si="691">SUM(C2425:C2435)</f>
        <v>203600</v>
      </c>
      <c r="D2424" s="45">
        <f t="shared" si="691"/>
        <v>207500</v>
      </c>
      <c r="E2424" s="45">
        <f t="shared" ref="E2424" si="692">SUM(E2425:E2435)</f>
        <v>0</v>
      </c>
      <c r="F2424" s="282">
        <f t="shared" si="688"/>
        <v>101.91552062868369</v>
      </c>
    </row>
    <row r="2425" spans="1:6" s="30" customFormat="1" x14ac:dyDescent="0.2">
      <c r="A2425" s="48">
        <v>412200</v>
      </c>
      <c r="B2425" s="49" t="s">
        <v>52</v>
      </c>
      <c r="C2425" s="58">
        <v>118000</v>
      </c>
      <c r="D2425" s="58">
        <v>120000</v>
      </c>
      <c r="E2425" s="58">
        <v>0</v>
      </c>
      <c r="F2425" s="283">
        <f t="shared" si="688"/>
        <v>101.69491525423729</v>
      </c>
    </row>
    <row r="2426" spans="1:6" s="30" customFormat="1" x14ac:dyDescent="0.2">
      <c r="A2426" s="48">
        <v>412300</v>
      </c>
      <c r="B2426" s="49" t="s">
        <v>53</v>
      </c>
      <c r="C2426" s="58">
        <v>23999.999999999993</v>
      </c>
      <c r="D2426" s="58">
        <v>23999.999999999993</v>
      </c>
      <c r="E2426" s="58">
        <v>0</v>
      </c>
      <c r="F2426" s="283">
        <f t="shared" si="688"/>
        <v>100</v>
      </c>
    </row>
    <row r="2427" spans="1:6" s="30" customFormat="1" x14ac:dyDescent="0.2">
      <c r="A2427" s="48">
        <v>412500</v>
      </c>
      <c r="B2427" s="49" t="s">
        <v>57</v>
      </c>
      <c r="C2427" s="58">
        <v>5000</v>
      </c>
      <c r="D2427" s="58">
        <v>5000</v>
      </c>
      <c r="E2427" s="58">
        <v>0</v>
      </c>
      <c r="F2427" s="283">
        <f t="shared" si="688"/>
        <v>100</v>
      </c>
    </row>
    <row r="2428" spans="1:6" s="30" customFormat="1" x14ac:dyDescent="0.2">
      <c r="A2428" s="48">
        <v>412600</v>
      </c>
      <c r="B2428" s="49" t="s">
        <v>58</v>
      </c>
      <c r="C2428" s="58">
        <v>3300</v>
      </c>
      <c r="D2428" s="58">
        <v>3300</v>
      </c>
      <c r="E2428" s="58">
        <v>0</v>
      </c>
      <c r="F2428" s="283">
        <f t="shared" si="688"/>
        <v>100</v>
      </c>
    </row>
    <row r="2429" spans="1:6" s="30" customFormat="1" x14ac:dyDescent="0.2">
      <c r="A2429" s="48">
        <v>412700</v>
      </c>
      <c r="B2429" s="49" t="s">
        <v>60</v>
      </c>
      <c r="C2429" s="58">
        <v>47000</v>
      </c>
      <c r="D2429" s="58">
        <v>48000</v>
      </c>
      <c r="E2429" s="58">
        <v>0</v>
      </c>
      <c r="F2429" s="283">
        <f t="shared" si="688"/>
        <v>102.12765957446808</v>
      </c>
    </row>
    <row r="2430" spans="1:6" s="30" customFormat="1" x14ac:dyDescent="0.2">
      <c r="A2430" s="48">
        <v>412900</v>
      </c>
      <c r="B2430" s="49" t="s">
        <v>74</v>
      </c>
      <c r="C2430" s="58">
        <v>1700</v>
      </c>
      <c r="D2430" s="58">
        <v>1700</v>
      </c>
      <c r="E2430" s="58">
        <v>0</v>
      </c>
      <c r="F2430" s="283">
        <f t="shared" si="688"/>
        <v>100</v>
      </c>
    </row>
    <row r="2431" spans="1:6" s="30" customFormat="1" x14ac:dyDescent="0.2">
      <c r="A2431" s="48">
        <v>412900</v>
      </c>
      <c r="B2431" s="53" t="s">
        <v>75</v>
      </c>
      <c r="C2431" s="58">
        <v>600</v>
      </c>
      <c r="D2431" s="58">
        <v>1200</v>
      </c>
      <c r="E2431" s="58">
        <v>0</v>
      </c>
      <c r="F2431" s="283">
        <f t="shared" si="688"/>
        <v>200</v>
      </c>
    </row>
    <row r="2432" spans="1:6" s="30" customFormat="1" x14ac:dyDescent="0.2">
      <c r="A2432" s="48">
        <v>412900</v>
      </c>
      <c r="B2432" s="53" t="s">
        <v>76</v>
      </c>
      <c r="C2432" s="58">
        <v>500</v>
      </c>
      <c r="D2432" s="58">
        <v>500</v>
      </c>
      <c r="E2432" s="58">
        <v>0</v>
      </c>
      <c r="F2432" s="283">
        <f t="shared" si="688"/>
        <v>100</v>
      </c>
    </row>
    <row r="2433" spans="1:6" s="30" customFormat="1" x14ac:dyDescent="0.2">
      <c r="A2433" s="48">
        <v>412900</v>
      </c>
      <c r="B2433" s="53" t="s">
        <v>77</v>
      </c>
      <c r="C2433" s="58">
        <v>300</v>
      </c>
      <c r="D2433" s="58">
        <v>1300</v>
      </c>
      <c r="E2433" s="58">
        <v>0</v>
      </c>
      <c r="F2433" s="283"/>
    </row>
    <row r="2434" spans="1:6" s="30" customFormat="1" x14ac:dyDescent="0.2">
      <c r="A2434" s="48">
        <v>412900</v>
      </c>
      <c r="B2434" s="53" t="s">
        <v>78</v>
      </c>
      <c r="C2434" s="58">
        <v>2200</v>
      </c>
      <c r="D2434" s="58">
        <v>2500</v>
      </c>
      <c r="E2434" s="58">
        <v>0</v>
      </c>
      <c r="F2434" s="283">
        <f t="shared" si="688"/>
        <v>113.63636363636364</v>
      </c>
    </row>
    <row r="2435" spans="1:6" s="30" customFormat="1" x14ac:dyDescent="0.2">
      <c r="A2435" s="48">
        <v>412900</v>
      </c>
      <c r="B2435" s="53" t="s">
        <v>80</v>
      </c>
      <c r="C2435" s="58">
        <v>1000</v>
      </c>
      <c r="D2435" s="58">
        <v>0</v>
      </c>
      <c r="E2435" s="58">
        <v>0</v>
      </c>
      <c r="F2435" s="283">
        <f t="shared" si="688"/>
        <v>0</v>
      </c>
    </row>
    <row r="2436" spans="1:6" s="55" customFormat="1" x14ac:dyDescent="0.2">
      <c r="A2436" s="46">
        <v>510000</v>
      </c>
      <c r="B2436" s="51" t="s">
        <v>244</v>
      </c>
      <c r="C2436" s="45">
        <f>C2437+0</f>
        <v>8000</v>
      </c>
      <c r="D2436" s="45">
        <f>D2437+0</f>
        <v>8000</v>
      </c>
      <c r="E2436" s="45">
        <f>E2437+0</f>
        <v>0</v>
      </c>
      <c r="F2436" s="282">
        <f t="shared" si="688"/>
        <v>100</v>
      </c>
    </row>
    <row r="2437" spans="1:6" s="55" customFormat="1" x14ac:dyDescent="0.2">
      <c r="A2437" s="46">
        <v>511000</v>
      </c>
      <c r="B2437" s="51" t="s">
        <v>245</v>
      </c>
      <c r="C2437" s="45">
        <f>SUM(C2438:C2439)</f>
        <v>8000</v>
      </c>
      <c r="D2437" s="45">
        <f>SUM(D2438:D2439)</f>
        <v>8000</v>
      </c>
      <c r="E2437" s="45">
        <f>SUM(E2438:E2439)</f>
        <v>0</v>
      </c>
      <c r="F2437" s="282">
        <f t="shared" si="688"/>
        <v>100</v>
      </c>
    </row>
    <row r="2438" spans="1:6" s="30" customFormat="1" x14ac:dyDescent="0.2">
      <c r="A2438" s="48">
        <v>511200</v>
      </c>
      <c r="B2438" s="49" t="s">
        <v>247</v>
      </c>
      <c r="C2438" s="58">
        <v>1000</v>
      </c>
      <c r="D2438" s="58">
        <v>1000</v>
      </c>
      <c r="E2438" s="58">
        <v>0</v>
      </c>
      <c r="F2438" s="283">
        <f t="shared" si="688"/>
        <v>100</v>
      </c>
    </row>
    <row r="2439" spans="1:6" s="30" customFormat="1" x14ac:dyDescent="0.2">
      <c r="A2439" s="48">
        <v>511300</v>
      </c>
      <c r="B2439" s="49" t="s">
        <v>248</v>
      </c>
      <c r="C2439" s="58">
        <v>7000</v>
      </c>
      <c r="D2439" s="58">
        <v>7000</v>
      </c>
      <c r="E2439" s="58">
        <v>0</v>
      </c>
      <c r="F2439" s="283">
        <f t="shared" si="688"/>
        <v>100</v>
      </c>
    </row>
    <row r="2440" spans="1:6" s="55" customFormat="1" x14ac:dyDescent="0.2">
      <c r="A2440" s="46">
        <v>630000</v>
      </c>
      <c r="B2440" s="51" t="s">
        <v>275</v>
      </c>
      <c r="C2440" s="45">
        <f>C2441+C2443</f>
        <v>20000</v>
      </c>
      <c r="D2440" s="45">
        <f>D2441+D2443</f>
        <v>20000</v>
      </c>
      <c r="E2440" s="45">
        <f>E2441+E2443</f>
        <v>1500000</v>
      </c>
      <c r="F2440" s="282">
        <f t="shared" si="688"/>
        <v>100</v>
      </c>
    </row>
    <row r="2441" spans="1:6" s="55" customFormat="1" x14ac:dyDescent="0.2">
      <c r="A2441" s="46">
        <v>631000</v>
      </c>
      <c r="B2441" s="51" t="s">
        <v>276</v>
      </c>
      <c r="C2441" s="45">
        <f>0+C2442</f>
        <v>0</v>
      </c>
      <c r="D2441" s="45">
        <f>0+D2442</f>
        <v>0</v>
      </c>
      <c r="E2441" s="45">
        <f>0+E2442</f>
        <v>1500000</v>
      </c>
      <c r="F2441" s="282">
        <v>0</v>
      </c>
    </row>
    <row r="2442" spans="1:6" s="30" customFormat="1" x14ac:dyDescent="0.2">
      <c r="A2442" s="56">
        <v>631200</v>
      </c>
      <c r="B2442" s="49" t="s">
        <v>278</v>
      </c>
      <c r="C2442" s="58">
        <v>0</v>
      </c>
      <c r="D2442" s="58">
        <v>0</v>
      </c>
      <c r="E2442" s="58">
        <v>1500000</v>
      </c>
      <c r="F2442" s="283">
        <v>0</v>
      </c>
    </row>
    <row r="2443" spans="1:6" s="55" customFormat="1" x14ac:dyDescent="0.2">
      <c r="A2443" s="46">
        <v>638000</v>
      </c>
      <c r="B2443" s="51" t="s">
        <v>282</v>
      </c>
      <c r="C2443" s="45">
        <f t="shared" ref="C2443:D2443" si="693">C2444</f>
        <v>20000</v>
      </c>
      <c r="D2443" s="45">
        <f t="shared" si="693"/>
        <v>20000</v>
      </c>
      <c r="E2443" s="45">
        <f t="shared" ref="E2443" si="694">E2444</f>
        <v>0</v>
      </c>
      <c r="F2443" s="282">
        <f t="shared" si="688"/>
        <v>100</v>
      </c>
    </row>
    <row r="2444" spans="1:6" s="30" customFormat="1" x14ac:dyDescent="0.2">
      <c r="A2444" s="48">
        <v>638100</v>
      </c>
      <c r="B2444" s="49" t="s">
        <v>283</v>
      </c>
      <c r="C2444" s="58">
        <v>20000</v>
      </c>
      <c r="D2444" s="58">
        <v>20000</v>
      </c>
      <c r="E2444" s="58">
        <v>0</v>
      </c>
      <c r="F2444" s="283">
        <f t="shared" si="688"/>
        <v>100</v>
      </c>
    </row>
    <row r="2445" spans="1:6" s="30" customFormat="1" x14ac:dyDescent="0.2">
      <c r="A2445" s="89"/>
      <c r="B2445" s="83" t="s">
        <v>292</v>
      </c>
      <c r="C2445" s="87">
        <f>C2418+C2436+C2440</f>
        <v>1504600</v>
      </c>
      <c r="D2445" s="87">
        <f>D2418+D2436+D2440</f>
        <v>1541000</v>
      </c>
      <c r="E2445" s="87">
        <f>E2418+E2436+E2440</f>
        <v>1500000</v>
      </c>
      <c r="F2445" s="34">
        <f t="shared" si="688"/>
        <v>102.41924764056891</v>
      </c>
    </row>
    <row r="2446" spans="1:6" s="30" customFormat="1" x14ac:dyDescent="0.2">
      <c r="A2446" s="66"/>
      <c r="B2446" s="44"/>
      <c r="C2446" s="67"/>
      <c r="D2446" s="67"/>
      <c r="E2446" s="67"/>
      <c r="F2446" s="279"/>
    </row>
    <row r="2447" spans="1:6" s="30" customFormat="1" x14ac:dyDescent="0.2">
      <c r="A2447" s="43"/>
      <c r="B2447" s="44"/>
      <c r="C2447" s="50"/>
      <c r="D2447" s="50"/>
      <c r="E2447" s="50"/>
      <c r="F2447" s="284"/>
    </row>
    <row r="2448" spans="1:6" s="30" customFormat="1" x14ac:dyDescent="0.2">
      <c r="A2448" s="48" t="s">
        <v>425</v>
      </c>
      <c r="B2448" s="51"/>
      <c r="C2448" s="50"/>
      <c r="D2448" s="50"/>
      <c r="E2448" s="50"/>
      <c r="F2448" s="284"/>
    </row>
    <row r="2449" spans="1:6" s="30" customFormat="1" x14ac:dyDescent="0.2">
      <c r="A2449" s="48" t="s">
        <v>372</v>
      </c>
      <c r="B2449" s="51"/>
      <c r="C2449" s="50"/>
      <c r="D2449" s="50"/>
      <c r="E2449" s="50"/>
      <c r="F2449" s="284"/>
    </row>
    <row r="2450" spans="1:6" s="30" customFormat="1" x14ac:dyDescent="0.2">
      <c r="A2450" s="48" t="s">
        <v>426</v>
      </c>
      <c r="B2450" s="51"/>
      <c r="C2450" s="50"/>
      <c r="D2450" s="50"/>
      <c r="E2450" s="50"/>
      <c r="F2450" s="284"/>
    </row>
    <row r="2451" spans="1:6" s="30" customFormat="1" x14ac:dyDescent="0.2">
      <c r="A2451" s="48" t="s">
        <v>291</v>
      </c>
      <c r="B2451" s="51"/>
      <c r="C2451" s="50"/>
      <c r="D2451" s="50"/>
      <c r="E2451" s="50"/>
      <c r="F2451" s="284"/>
    </row>
    <row r="2452" spans="1:6" s="30" customFormat="1" x14ac:dyDescent="0.2">
      <c r="A2452" s="48"/>
      <c r="B2452" s="79"/>
      <c r="C2452" s="67"/>
      <c r="D2452" s="67"/>
      <c r="E2452" s="67"/>
      <c r="F2452" s="279"/>
    </row>
    <row r="2453" spans="1:6" s="30" customFormat="1" x14ac:dyDescent="0.2">
      <c r="A2453" s="46">
        <v>410000</v>
      </c>
      <c r="B2453" s="47" t="s">
        <v>44</v>
      </c>
      <c r="C2453" s="45">
        <f t="shared" ref="C2453:D2453" si="695">C2454+C2459</f>
        <v>2491100</v>
      </c>
      <c r="D2453" s="45">
        <f t="shared" si="695"/>
        <v>2552500</v>
      </c>
      <c r="E2453" s="45">
        <f t="shared" ref="E2453" si="696">E2454+E2459</f>
        <v>0</v>
      </c>
      <c r="F2453" s="282">
        <f t="shared" ref="F2453:F2478" si="697">D2453/C2453*100</f>
        <v>102.46477459756733</v>
      </c>
    </row>
    <row r="2454" spans="1:6" s="30" customFormat="1" x14ac:dyDescent="0.2">
      <c r="A2454" s="46">
        <v>411000</v>
      </c>
      <c r="B2454" s="47" t="s">
        <v>45</v>
      </c>
      <c r="C2454" s="45">
        <f t="shared" ref="C2454:D2454" si="698">SUM(C2455:C2458)</f>
        <v>2107400</v>
      </c>
      <c r="D2454" s="45">
        <f t="shared" si="698"/>
        <v>2155500</v>
      </c>
      <c r="E2454" s="45">
        <f t="shared" ref="E2454" si="699">SUM(E2455:E2458)</f>
        <v>0</v>
      </c>
      <c r="F2454" s="282">
        <f t="shared" si="697"/>
        <v>102.28243333016988</v>
      </c>
    </row>
    <row r="2455" spans="1:6" s="30" customFormat="1" x14ac:dyDescent="0.2">
      <c r="A2455" s="48">
        <v>411100</v>
      </c>
      <c r="B2455" s="49" t="s">
        <v>46</v>
      </c>
      <c r="C2455" s="58">
        <v>1964000</v>
      </c>
      <c r="D2455" s="58">
        <v>2000000.0000000002</v>
      </c>
      <c r="E2455" s="58">
        <v>0</v>
      </c>
      <c r="F2455" s="283">
        <f t="shared" si="697"/>
        <v>101.83299389002039</v>
      </c>
    </row>
    <row r="2456" spans="1:6" s="30" customFormat="1" x14ac:dyDescent="0.2">
      <c r="A2456" s="48">
        <v>411200</v>
      </c>
      <c r="B2456" s="49" t="s">
        <v>47</v>
      </c>
      <c r="C2456" s="58">
        <v>91400</v>
      </c>
      <c r="D2456" s="58">
        <v>100000</v>
      </c>
      <c r="E2456" s="58">
        <v>0</v>
      </c>
      <c r="F2456" s="283">
        <f t="shared" si="697"/>
        <v>109.40919037199124</v>
      </c>
    </row>
    <row r="2457" spans="1:6" s="30" customFormat="1" ht="40.5" x14ac:dyDescent="0.2">
      <c r="A2457" s="48">
        <v>411300</v>
      </c>
      <c r="B2457" s="49" t="s">
        <v>48</v>
      </c>
      <c r="C2457" s="58">
        <v>8000</v>
      </c>
      <c r="D2457" s="58">
        <v>15000</v>
      </c>
      <c r="E2457" s="58">
        <v>0</v>
      </c>
      <c r="F2457" s="283">
        <f t="shared" si="697"/>
        <v>187.5</v>
      </c>
    </row>
    <row r="2458" spans="1:6" s="30" customFormat="1" x14ac:dyDescent="0.2">
      <c r="A2458" s="48">
        <v>411400</v>
      </c>
      <c r="B2458" s="49" t="s">
        <v>49</v>
      </c>
      <c r="C2458" s="58">
        <v>44000</v>
      </c>
      <c r="D2458" s="58">
        <v>40500.000000000029</v>
      </c>
      <c r="E2458" s="58">
        <v>0</v>
      </c>
      <c r="F2458" s="283">
        <f t="shared" si="697"/>
        <v>92.045454545454604</v>
      </c>
    </row>
    <row r="2459" spans="1:6" s="30" customFormat="1" x14ac:dyDescent="0.2">
      <c r="A2459" s="46">
        <v>412000</v>
      </c>
      <c r="B2459" s="51" t="s">
        <v>50</v>
      </c>
      <c r="C2459" s="45">
        <f>SUM(C2460:C2469)</f>
        <v>383700</v>
      </c>
      <c r="D2459" s="45">
        <f>SUM(D2460:D2469)</f>
        <v>397000</v>
      </c>
      <c r="E2459" s="45">
        <f>SUM(E2460:E2469)</f>
        <v>0</v>
      </c>
      <c r="F2459" s="282">
        <f t="shared" si="697"/>
        <v>103.46624967422467</v>
      </c>
    </row>
    <row r="2460" spans="1:6" s="30" customFormat="1" x14ac:dyDescent="0.2">
      <c r="A2460" s="48">
        <v>412200</v>
      </c>
      <c r="B2460" s="49" t="s">
        <v>52</v>
      </c>
      <c r="C2460" s="58">
        <v>190000</v>
      </c>
      <c r="D2460" s="58">
        <v>200000</v>
      </c>
      <c r="E2460" s="58">
        <v>0</v>
      </c>
      <c r="F2460" s="283">
        <f t="shared" si="697"/>
        <v>105.26315789473684</v>
      </c>
    </row>
    <row r="2461" spans="1:6" s="30" customFormat="1" x14ac:dyDescent="0.2">
      <c r="A2461" s="48">
        <v>412300</v>
      </c>
      <c r="B2461" s="49" t="s">
        <v>53</v>
      </c>
      <c r="C2461" s="58">
        <v>60000</v>
      </c>
      <c r="D2461" s="58">
        <v>62999.999999999993</v>
      </c>
      <c r="E2461" s="58">
        <v>0</v>
      </c>
      <c r="F2461" s="283">
        <f t="shared" si="697"/>
        <v>104.99999999999999</v>
      </c>
    </row>
    <row r="2462" spans="1:6" s="30" customFormat="1" x14ac:dyDescent="0.2">
      <c r="A2462" s="48">
        <v>412500</v>
      </c>
      <c r="B2462" s="49" t="s">
        <v>57</v>
      </c>
      <c r="C2462" s="58">
        <v>8000</v>
      </c>
      <c r="D2462" s="58">
        <v>8000</v>
      </c>
      <c r="E2462" s="58">
        <v>0</v>
      </c>
      <c r="F2462" s="283">
        <f t="shared" si="697"/>
        <v>100</v>
      </c>
    </row>
    <row r="2463" spans="1:6" s="30" customFormat="1" x14ac:dyDescent="0.2">
      <c r="A2463" s="48">
        <v>412600</v>
      </c>
      <c r="B2463" s="49" t="s">
        <v>58</v>
      </c>
      <c r="C2463" s="58">
        <v>24000</v>
      </c>
      <c r="D2463" s="58">
        <v>24000</v>
      </c>
      <c r="E2463" s="58">
        <v>0</v>
      </c>
      <c r="F2463" s="283">
        <f t="shared" si="697"/>
        <v>100</v>
      </c>
    </row>
    <row r="2464" spans="1:6" s="30" customFormat="1" x14ac:dyDescent="0.2">
      <c r="A2464" s="48">
        <v>412700</v>
      </c>
      <c r="B2464" s="49" t="s">
        <v>60</v>
      </c>
      <c r="C2464" s="58">
        <v>92500</v>
      </c>
      <c r="D2464" s="58">
        <v>91800</v>
      </c>
      <c r="E2464" s="58">
        <v>0</v>
      </c>
      <c r="F2464" s="283">
        <f t="shared" si="697"/>
        <v>99.243243243243242</v>
      </c>
    </row>
    <row r="2465" spans="1:6" s="30" customFormat="1" x14ac:dyDescent="0.2">
      <c r="A2465" s="48">
        <v>412900</v>
      </c>
      <c r="B2465" s="53" t="s">
        <v>75</v>
      </c>
      <c r="C2465" s="58">
        <v>2000</v>
      </c>
      <c r="D2465" s="58">
        <v>2000</v>
      </c>
      <c r="E2465" s="58">
        <v>0</v>
      </c>
      <c r="F2465" s="283">
        <f t="shared" si="697"/>
        <v>100</v>
      </c>
    </row>
    <row r="2466" spans="1:6" s="30" customFormat="1" x14ac:dyDescent="0.2">
      <c r="A2466" s="48">
        <v>412900</v>
      </c>
      <c r="B2466" s="53" t="s">
        <v>76</v>
      </c>
      <c r="C2466" s="58">
        <v>1000</v>
      </c>
      <c r="D2466" s="58">
        <v>1000</v>
      </c>
      <c r="E2466" s="58">
        <v>0</v>
      </c>
      <c r="F2466" s="283">
        <f t="shared" si="697"/>
        <v>100</v>
      </c>
    </row>
    <row r="2467" spans="1:6" s="30" customFormat="1" x14ac:dyDescent="0.2">
      <c r="A2467" s="48">
        <v>412900</v>
      </c>
      <c r="B2467" s="53" t="s">
        <v>77</v>
      </c>
      <c r="C2467" s="58">
        <v>3000</v>
      </c>
      <c r="D2467" s="58">
        <v>3000</v>
      </c>
      <c r="E2467" s="58">
        <v>0</v>
      </c>
      <c r="F2467" s="283">
        <f t="shared" si="697"/>
        <v>100</v>
      </c>
    </row>
    <row r="2468" spans="1:6" s="30" customFormat="1" x14ac:dyDescent="0.2">
      <c r="A2468" s="48">
        <v>412900</v>
      </c>
      <c r="B2468" s="53" t="s">
        <v>78</v>
      </c>
      <c r="C2468" s="58">
        <v>3000</v>
      </c>
      <c r="D2468" s="58">
        <v>4000</v>
      </c>
      <c r="E2468" s="58">
        <v>0</v>
      </c>
      <c r="F2468" s="283">
        <f t="shared" si="697"/>
        <v>133.33333333333331</v>
      </c>
    </row>
    <row r="2469" spans="1:6" s="30" customFormat="1" x14ac:dyDescent="0.2">
      <c r="A2469" s="48">
        <v>412900</v>
      </c>
      <c r="B2469" s="49" t="s">
        <v>80</v>
      </c>
      <c r="C2469" s="58">
        <v>200</v>
      </c>
      <c r="D2469" s="58">
        <v>200</v>
      </c>
      <c r="E2469" s="58">
        <v>0</v>
      </c>
      <c r="F2469" s="283">
        <f t="shared" si="697"/>
        <v>100</v>
      </c>
    </row>
    <row r="2470" spans="1:6" s="55" customFormat="1" x14ac:dyDescent="0.2">
      <c r="A2470" s="46">
        <v>510000</v>
      </c>
      <c r="B2470" s="51" t="s">
        <v>244</v>
      </c>
      <c r="C2470" s="45">
        <f t="shared" ref="C2470:D2470" si="700">C2471</f>
        <v>10000</v>
      </c>
      <c r="D2470" s="45">
        <f t="shared" si="700"/>
        <v>10000</v>
      </c>
      <c r="E2470" s="45">
        <f t="shared" ref="E2470" si="701">E2471</f>
        <v>0</v>
      </c>
      <c r="F2470" s="282">
        <f t="shared" si="697"/>
        <v>100</v>
      </c>
    </row>
    <row r="2471" spans="1:6" s="55" customFormat="1" x14ac:dyDescent="0.2">
      <c r="A2471" s="46">
        <v>511000</v>
      </c>
      <c r="B2471" s="51" t="s">
        <v>245</v>
      </c>
      <c r="C2471" s="45">
        <f>SUM(C2472:C2472)</f>
        <v>10000</v>
      </c>
      <c r="D2471" s="45">
        <f>SUM(D2472:D2472)</f>
        <v>10000</v>
      </c>
      <c r="E2471" s="45">
        <f>SUM(E2472:E2472)</f>
        <v>0</v>
      </c>
      <c r="F2471" s="282">
        <f t="shared" si="697"/>
        <v>100</v>
      </c>
    </row>
    <row r="2472" spans="1:6" s="30" customFormat="1" x14ac:dyDescent="0.2">
      <c r="A2472" s="48">
        <v>511300</v>
      </c>
      <c r="B2472" s="49" t="s">
        <v>248</v>
      </c>
      <c r="C2472" s="58">
        <v>10000</v>
      </c>
      <c r="D2472" s="58">
        <v>10000</v>
      </c>
      <c r="E2472" s="58">
        <v>0</v>
      </c>
      <c r="F2472" s="283">
        <f t="shared" si="697"/>
        <v>100</v>
      </c>
    </row>
    <row r="2473" spans="1:6" s="55" customFormat="1" x14ac:dyDescent="0.2">
      <c r="A2473" s="46">
        <v>630000</v>
      </c>
      <c r="B2473" s="51" t="s">
        <v>275</v>
      </c>
      <c r="C2473" s="45">
        <f>C2474+C2476</f>
        <v>0</v>
      </c>
      <c r="D2473" s="45">
        <f>D2474+D2476</f>
        <v>20000</v>
      </c>
      <c r="E2473" s="45">
        <f>E2474+E2476</f>
        <v>3500000</v>
      </c>
      <c r="F2473" s="282">
        <v>0</v>
      </c>
    </row>
    <row r="2474" spans="1:6" s="55" customFormat="1" x14ac:dyDescent="0.2">
      <c r="A2474" s="46">
        <v>631000</v>
      </c>
      <c r="B2474" s="51" t="s">
        <v>276</v>
      </c>
      <c r="C2474" s="45">
        <f>0</f>
        <v>0</v>
      </c>
      <c r="D2474" s="45">
        <f>0</f>
        <v>0</v>
      </c>
      <c r="E2474" s="45">
        <f>E2475</f>
        <v>3500000</v>
      </c>
      <c r="F2474" s="282">
        <v>0</v>
      </c>
    </row>
    <row r="2475" spans="1:6" s="30" customFormat="1" x14ac:dyDescent="0.2">
      <c r="A2475" s="56">
        <v>631200</v>
      </c>
      <c r="B2475" s="49" t="s">
        <v>278</v>
      </c>
      <c r="C2475" s="58">
        <v>0</v>
      </c>
      <c r="D2475" s="58">
        <v>0</v>
      </c>
      <c r="E2475" s="58">
        <v>3500000</v>
      </c>
      <c r="F2475" s="283">
        <v>0</v>
      </c>
    </row>
    <row r="2476" spans="1:6" s="55" customFormat="1" x14ac:dyDescent="0.2">
      <c r="A2476" s="46">
        <v>638000</v>
      </c>
      <c r="B2476" s="51" t="s">
        <v>282</v>
      </c>
      <c r="C2476" s="45">
        <f t="shared" ref="C2476:D2476" si="702">C2477</f>
        <v>0</v>
      </c>
      <c r="D2476" s="45">
        <f t="shared" si="702"/>
        <v>20000</v>
      </c>
      <c r="E2476" s="45">
        <f t="shared" ref="E2476" si="703">E2477</f>
        <v>0</v>
      </c>
      <c r="F2476" s="282">
        <v>0</v>
      </c>
    </row>
    <row r="2477" spans="1:6" s="30" customFormat="1" x14ac:dyDescent="0.2">
      <c r="A2477" s="48">
        <v>638100</v>
      </c>
      <c r="B2477" s="49" t="s">
        <v>283</v>
      </c>
      <c r="C2477" s="58">
        <v>0</v>
      </c>
      <c r="D2477" s="58">
        <v>20000</v>
      </c>
      <c r="E2477" s="58">
        <v>0</v>
      </c>
      <c r="F2477" s="283">
        <v>0</v>
      </c>
    </row>
    <row r="2478" spans="1:6" s="30" customFormat="1" x14ac:dyDescent="0.2">
      <c r="A2478" s="89"/>
      <c r="B2478" s="83" t="s">
        <v>292</v>
      </c>
      <c r="C2478" s="87">
        <f>C2453+C2470+C2473</f>
        <v>2501100</v>
      </c>
      <c r="D2478" s="87">
        <f>D2453+D2470+D2473</f>
        <v>2582500</v>
      </c>
      <c r="E2478" s="87">
        <f>E2453+E2470+E2473</f>
        <v>3500000</v>
      </c>
      <c r="F2478" s="34">
        <f t="shared" si="697"/>
        <v>103.25456799008437</v>
      </c>
    </row>
    <row r="2479" spans="1:6" s="30" customFormat="1" x14ac:dyDescent="0.2">
      <c r="A2479" s="66"/>
      <c r="B2479" s="44"/>
      <c r="C2479" s="67"/>
      <c r="D2479" s="67"/>
      <c r="E2479" s="67"/>
      <c r="F2479" s="279"/>
    </row>
    <row r="2480" spans="1:6" s="30" customFormat="1" x14ac:dyDescent="0.2">
      <c r="A2480" s="43"/>
      <c r="B2480" s="44"/>
      <c r="C2480" s="50"/>
      <c r="D2480" s="50"/>
      <c r="E2480" s="50"/>
      <c r="F2480" s="284"/>
    </row>
    <row r="2481" spans="1:6" s="30" customFormat="1" x14ac:dyDescent="0.2">
      <c r="A2481" s="48" t="s">
        <v>427</v>
      </c>
      <c r="B2481" s="51"/>
      <c r="C2481" s="50"/>
      <c r="D2481" s="50"/>
      <c r="E2481" s="50"/>
      <c r="F2481" s="284"/>
    </row>
    <row r="2482" spans="1:6" s="30" customFormat="1" x14ac:dyDescent="0.2">
      <c r="A2482" s="48" t="s">
        <v>372</v>
      </c>
      <c r="B2482" s="51"/>
      <c r="C2482" s="50"/>
      <c r="D2482" s="50"/>
      <c r="E2482" s="50"/>
      <c r="F2482" s="284"/>
    </row>
    <row r="2483" spans="1:6" s="30" customFormat="1" x14ac:dyDescent="0.2">
      <c r="A2483" s="48" t="s">
        <v>428</v>
      </c>
      <c r="B2483" s="51"/>
      <c r="C2483" s="50"/>
      <c r="D2483" s="50"/>
      <c r="E2483" s="50"/>
      <c r="F2483" s="284"/>
    </row>
    <row r="2484" spans="1:6" s="30" customFormat="1" x14ac:dyDescent="0.2">
      <c r="A2484" s="48" t="s">
        <v>291</v>
      </c>
      <c r="B2484" s="51"/>
      <c r="C2484" s="50"/>
      <c r="D2484" s="50"/>
      <c r="E2484" s="50"/>
      <c r="F2484" s="284"/>
    </row>
    <row r="2485" spans="1:6" s="30" customFormat="1" x14ac:dyDescent="0.2">
      <c r="A2485" s="48"/>
      <c r="B2485" s="79"/>
      <c r="C2485" s="67"/>
      <c r="D2485" s="67"/>
      <c r="E2485" s="67"/>
      <c r="F2485" s="279"/>
    </row>
    <row r="2486" spans="1:6" s="30" customFormat="1" x14ac:dyDescent="0.2">
      <c r="A2486" s="46">
        <v>410000</v>
      </c>
      <c r="B2486" s="47" t="s">
        <v>44</v>
      </c>
      <c r="C2486" s="45">
        <f t="shared" ref="C2486:D2486" si="704">C2487+C2492</f>
        <v>3160000</v>
      </c>
      <c r="D2486" s="45">
        <f t="shared" si="704"/>
        <v>3201000</v>
      </c>
      <c r="E2486" s="45">
        <f t="shared" ref="E2486" si="705">E2487+E2492</f>
        <v>0</v>
      </c>
      <c r="F2486" s="282">
        <f t="shared" ref="F2486:F2510" si="706">D2486/C2486*100</f>
        <v>101.29746835443039</v>
      </c>
    </row>
    <row r="2487" spans="1:6" s="30" customFormat="1" x14ac:dyDescent="0.2">
      <c r="A2487" s="46">
        <v>411000</v>
      </c>
      <c r="B2487" s="47" t="s">
        <v>45</v>
      </c>
      <c r="C2487" s="45">
        <f t="shared" ref="C2487:D2487" si="707">SUM(C2488:C2491)</f>
        <v>2735000</v>
      </c>
      <c r="D2487" s="45">
        <f t="shared" si="707"/>
        <v>2773000</v>
      </c>
      <c r="E2487" s="45">
        <f t="shared" ref="E2487" si="708">SUM(E2488:E2491)</f>
        <v>0</v>
      </c>
      <c r="F2487" s="282">
        <f t="shared" si="706"/>
        <v>101.38939670932359</v>
      </c>
    </row>
    <row r="2488" spans="1:6" s="30" customFormat="1" x14ac:dyDescent="0.2">
      <c r="A2488" s="48">
        <v>411100</v>
      </c>
      <c r="B2488" s="49" t="s">
        <v>46</v>
      </c>
      <c r="C2488" s="58">
        <v>2540000</v>
      </c>
      <c r="D2488" s="58">
        <v>2557000</v>
      </c>
      <c r="E2488" s="58">
        <v>0</v>
      </c>
      <c r="F2488" s="283">
        <f t="shared" si="706"/>
        <v>100.66929133858267</v>
      </c>
    </row>
    <row r="2489" spans="1:6" s="30" customFormat="1" x14ac:dyDescent="0.2">
      <c r="A2489" s="48">
        <v>411200</v>
      </c>
      <c r="B2489" s="49" t="s">
        <v>47</v>
      </c>
      <c r="C2489" s="58">
        <v>130000</v>
      </c>
      <c r="D2489" s="58">
        <v>128000</v>
      </c>
      <c r="E2489" s="58">
        <v>0</v>
      </c>
      <c r="F2489" s="283">
        <f t="shared" si="706"/>
        <v>98.461538461538467</v>
      </c>
    </row>
    <row r="2490" spans="1:6" s="30" customFormat="1" ht="40.5" x14ac:dyDescent="0.2">
      <c r="A2490" s="48">
        <v>411300</v>
      </c>
      <c r="B2490" s="49" t="s">
        <v>48</v>
      </c>
      <c r="C2490" s="58">
        <v>15000</v>
      </c>
      <c r="D2490" s="58">
        <v>38000</v>
      </c>
      <c r="E2490" s="58">
        <v>0</v>
      </c>
      <c r="F2490" s="283">
        <f t="shared" si="706"/>
        <v>253.33333333333331</v>
      </c>
    </row>
    <row r="2491" spans="1:6" s="30" customFormat="1" x14ac:dyDescent="0.2">
      <c r="A2491" s="48">
        <v>411400</v>
      </c>
      <c r="B2491" s="49" t="s">
        <v>49</v>
      </c>
      <c r="C2491" s="58">
        <v>50000</v>
      </c>
      <c r="D2491" s="58">
        <v>50000</v>
      </c>
      <c r="E2491" s="58">
        <v>0</v>
      </c>
      <c r="F2491" s="283">
        <f t="shared" si="706"/>
        <v>100</v>
      </c>
    </row>
    <row r="2492" spans="1:6" s="30" customFormat="1" x14ac:dyDescent="0.2">
      <c r="A2492" s="46">
        <v>412000</v>
      </c>
      <c r="B2492" s="51" t="s">
        <v>50</v>
      </c>
      <c r="C2492" s="45">
        <f>SUM(C2493:C2501)</f>
        <v>425000</v>
      </c>
      <c r="D2492" s="45">
        <f>SUM(D2493:D2501)</f>
        <v>428000</v>
      </c>
      <c r="E2492" s="45">
        <f>SUM(E2493:E2501)</f>
        <v>0</v>
      </c>
      <c r="F2492" s="282">
        <f t="shared" si="706"/>
        <v>100.70588235294117</v>
      </c>
    </row>
    <row r="2493" spans="1:6" s="30" customFormat="1" x14ac:dyDescent="0.2">
      <c r="A2493" s="48">
        <v>412200</v>
      </c>
      <c r="B2493" s="49" t="s">
        <v>52</v>
      </c>
      <c r="C2493" s="58">
        <v>260000</v>
      </c>
      <c r="D2493" s="58">
        <v>260000</v>
      </c>
      <c r="E2493" s="58">
        <v>0</v>
      </c>
      <c r="F2493" s="283">
        <f t="shared" si="706"/>
        <v>100</v>
      </c>
    </row>
    <row r="2494" spans="1:6" s="30" customFormat="1" x14ac:dyDescent="0.2">
      <c r="A2494" s="48">
        <v>412300</v>
      </c>
      <c r="B2494" s="49" t="s">
        <v>53</v>
      </c>
      <c r="C2494" s="58">
        <v>53000</v>
      </c>
      <c r="D2494" s="58">
        <v>50000</v>
      </c>
      <c r="E2494" s="58">
        <v>0</v>
      </c>
      <c r="F2494" s="283">
        <f t="shared" si="706"/>
        <v>94.339622641509436</v>
      </c>
    </row>
    <row r="2495" spans="1:6" s="30" customFormat="1" x14ac:dyDescent="0.2">
      <c r="A2495" s="48">
        <v>412500</v>
      </c>
      <c r="B2495" s="49" t="s">
        <v>57</v>
      </c>
      <c r="C2495" s="58">
        <v>15000</v>
      </c>
      <c r="D2495" s="58">
        <v>13000</v>
      </c>
      <c r="E2495" s="58">
        <v>0</v>
      </c>
      <c r="F2495" s="283">
        <f t="shared" si="706"/>
        <v>86.666666666666671</v>
      </c>
    </row>
    <row r="2496" spans="1:6" s="30" customFormat="1" x14ac:dyDescent="0.2">
      <c r="A2496" s="48">
        <v>412600</v>
      </c>
      <c r="B2496" s="49" t="s">
        <v>58</v>
      </c>
      <c r="C2496" s="58">
        <v>6000</v>
      </c>
      <c r="D2496" s="58">
        <v>6000</v>
      </c>
      <c r="E2496" s="58">
        <v>0</v>
      </c>
      <c r="F2496" s="283">
        <f t="shared" si="706"/>
        <v>100</v>
      </c>
    </row>
    <row r="2497" spans="1:6" s="30" customFormat="1" x14ac:dyDescent="0.2">
      <c r="A2497" s="48">
        <v>412700</v>
      </c>
      <c r="B2497" s="49" t="s">
        <v>60</v>
      </c>
      <c r="C2497" s="58">
        <v>81000</v>
      </c>
      <c r="D2497" s="58">
        <v>81000</v>
      </c>
      <c r="E2497" s="58">
        <v>0</v>
      </c>
      <c r="F2497" s="283">
        <f t="shared" si="706"/>
        <v>100</v>
      </c>
    </row>
    <row r="2498" spans="1:6" s="30" customFormat="1" x14ac:dyDescent="0.2">
      <c r="A2498" s="48">
        <v>412900</v>
      </c>
      <c r="B2498" s="49" t="s">
        <v>74</v>
      </c>
      <c r="C2498" s="58">
        <v>2000</v>
      </c>
      <c r="D2498" s="58">
        <v>2000</v>
      </c>
      <c r="E2498" s="58">
        <v>0</v>
      </c>
      <c r="F2498" s="283">
        <f t="shared" si="706"/>
        <v>100</v>
      </c>
    </row>
    <row r="2499" spans="1:6" s="30" customFormat="1" x14ac:dyDescent="0.2">
      <c r="A2499" s="48">
        <v>412900</v>
      </c>
      <c r="B2499" s="53" t="s">
        <v>75</v>
      </c>
      <c r="C2499" s="58">
        <v>0</v>
      </c>
      <c r="D2499" s="58">
        <v>8000</v>
      </c>
      <c r="E2499" s="58">
        <v>0</v>
      </c>
      <c r="F2499" s="283">
        <v>0</v>
      </c>
    </row>
    <row r="2500" spans="1:6" s="30" customFormat="1" x14ac:dyDescent="0.2">
      <c r="A2500" s="48">
        <v>412900</v>
      </c>
      <c r="B2500" s="53" t="s">
        <v>77</v>
      </c>
      <c r="C2500" s="58">
        <v>3000</v>
      </c>
      <c r="D2500" s="58">
        <v>3000</v>
      </c>
      <c r="E2500" s="58">
        <v>0</v>
      </c>
      <c r="F2500" s="283">
        <f t="shared" si="706"/>
        <v>100</v>
      </c>
    </row>
    <row r="2501" spans="1:6" s="30" customFormat="1" x14ac:dyDescent="0.2">
      <c r="A2501" s="48">
        <v>412900</v>
      </c>
      <c r="B2501" s="49" t="s">
        <v>78</v>
      </c>
      <c r="C2501" s="58">
        <v>5000</v>
      </c>
      <c r="D2501" s="58">
        <v>5000</v>
      </c>
      <c r="E2501" s="58">
        <v>0</v>
      </c>
      <c r="F2501" s="283">
        <f t="shared" si="706"/>
        <v>100</v>
      </c>
    </row>
    <row r="2502" spans="1:6" s="55" customFormat="1" x14ac:dyDescent="0.2">
      <c r="A2502" s="46">
        <v>510000</v>
      </c>
      <c r="B2502" s="51" t="s">
        <v>244</v>
      </c>
      <c r="C2502" s="45">
        <f t="shared" ref="C2502:D2503" si="709">C2503</f>
        <v>30000</v>
      </c>
      <c r="D2502" s="45">
        <f t="shared" si="709"/>
        <v>30000</v>
      </c>
      <c r="E2502" s="45">
        <f t="shared" ref="E2502:E2503" si="710">E2503</f>
        <v>0</v>
      </c>
      <c r="F2502" s="282">
        <f t="shared" si="706"/>
        <v>100</v>
      </c>
    </row>
    <row r="2503" spans="1:6" s="55" customFormat="1" x14ac:dyDescent="0.2">
      <c r="A2503" s="46">
        <v>511000</v>
      </c>
      <c r="B2503" s="51" t="s">
        <v>245</v>
      </c>
      <c r="C2503" s="45">
        <f t="shared" si="709"/>
        <v>30000</v>
      </c>
      <c r="D2503" s="45">
        <f t="shared" si="709"/>
        <v>30000</v>
      </c>
      <c r="E2503" s="45">
        <f t="shared" si="710"/>
        <v>0</v>
      </c>
      <c r="F2503" s="282">
        <f t="shared" si="706"/>
        <v>100</v>
      </c>
    </row>
    <row r="2504" spans="1:6" s="30" customFormat="1" x14ac:dyDescent="0.2">
      <c r="A2504" s="48">
        <v>511300</v>
      </c>
      <c r="B2504" s="49" t="s">
        <v>248</v>
      </c>
      <c r="C2504" s="58">
        <v>30000</v>
      </c>
      <c r="D2504" s="58">
        <v>30000</v>
      </c>
      <c r="E2504" s="58">
        <v>0</v>
      </c>
      <c r="F2504" s="283">
        <f t="shared" si="706"/>
        <v>100</v>
      </c>
    </row>
    <row r="2505" spans="1:6" s="55" customFormat="1" x14ac:dyDescent="0.2">
      <c r="A2505" s="46">
        <v>630000</v>
      </c>
      <c r="B2505" s="51" t="s">
        <v>275</v>
      </c>
      <c r="C2505" s="45">
        <f>C2506+C2508</f>
        <v>0</v>
      </c>
      <c r="D2505" s="45">
        <f>D2506+D2508</f>
        <v>30000</v>
      </c>
      <c r="E2505" s="45">
        <f>E2506+E2508</f>
        <v>6000000</v>
      </c>
      <c r="F2505" s="282">
        <v>0</v>
      </c>
    </row>
    <row r="2506" spans="1:6" s="55" customFormat="1" x14ac:dyDescent="0.2">
      <c r="A2506" s="46">
        <v>631000</v>
      </c>
      <c r="B2506" s="51" t="s">
        <v>276</v>
      </c>
      <c r="C2506" s="45">
        <f>0+C2507</f>
        <v>0</v>
      </c>
      <c r="D2506" s="45">
        <f>0+D2507</f>
        <v>0</v>
      </c>
      <c r="E2506" s="45">
        <f>0+E2507</f>
        <v>6000000</v>
      </c>
      <c r="F2506" s="282">
        <v>0</v>
      </c>
    </row>
    <row r="2507" spans="1:6" s="30" customFormat="1" x14ac:dyDescent="0.2">
      <c r="A2507" s="56">
        <v>631200</v>
      </c>
      <c r="B2507" s="49" t="s">
        <v>278</v>
      </c>
      <c r="C2507" s="58">
        <v>0</v>
      </c>
      <c r="D2507" s="58">
        <v>0</v>
      </c>
      <c r="E2507" s="58">
        <v>6000000</v>
      </c>
      <c r="F2507" s="283">
        <v>0</v>
      </c>
    </row>
    <row r="2508" spans="1:6" s="55" customFormat="1" x14ac:dyDescent="0.2">
      <c r="A2508" s="46">
        <v>638000</v>
      </c>
      <c r="B2508" s="51" t="s">
        <v>282</v>
      </c>
      <c r="C2508" s="45">
        <f t="shared" ref="C2508:D2508" si="711">C2509</f>
        <v>0</v>
      </c>
      <c r="D2508" s="45">
        <f t="shared" si="711"/>
        <v>30000</v>
      </c>
      <c r="E2508" s="45">
        <f t="shared" ref="E2508" si="712">E2509</f>
        <v>0</v>
      </c>
      <c r="F2508" s="282">
        <v>0</v>
      </c>
    </row>
    <row r="2509" spans="1:6" s="30" customFormat="1" x14ac:dyDescent="0.2">
      <c r="A2509" s="48">
        <v>638100</v>
      </c>
      <c r="B2509" s="49" t="s">
        <v>283</v>
      </c>
      <c r="C2509" s="58">
        <v>0</v>
      </c>
      <c r="D2509" s="58">
        <v>30000</v>
      </c>
      <c r="E2509" s="58">
        <v>0</v>
      </c>
      <c r="F2509" s="283">
        <v>0</v>
      </c>
    </row>
    <row r="2510" spans="1:6" s="30" customFormat="1" x14ac:dyDescent="0.2">
      <c r="A2510" s="89"/>
      <c r="B2510" s="83" t="s">
        <v>292</v>
      </c>
      <c r="C2510" s="87">
        <f>C2486+C2502+C2505</f>
        <v>3190000</v>
      </c>
      <c r="D2510" s="87">
        <f>D2486+D2502+D2505</f>
        <v>3261000</v>
      </c>
      <c r="E2510" s="87">
        <f>E2486+E2502+E2505</f>
        <v>6000000</v>
      </c>
      <c r="F2510" s="34">
        <f t="shared" si="706"/>
        <v>102.2257053291536</v>
      </c>
    </row>
    <row r="2511" spans="1:6" s="30" customFormat="1" x14ac:dyDescent="0.2">
      <c r="A2511" s="66"/>
      <c r="B2511" s="44"/>
      <c r="C2511" s="67"/>
      <c r="D2511" s="67"/>
      <c r="E2511" s="67"/>
      <c r="F2511" s="279"/>
    </row>
    <row r="2512" spans="1:6" s="30" customFormat="1" x14ac:dyDescent="0.2">
      <c r="A2512" s="43"/>
      <c r="B2512" s="44"/>
      <c r="C2512" s="50"/>
      <c r="D2512" s="50"/>
      <c r="E2512" s="50"/>
      <c r="F2512" s="284"/>
    </row>
    <row r="2513" spans="1:6" s="30" customFormat="1" x14ac:dyDescent="0.2">
      <c r="A2513" s="48" t="s">
        <v>429</v>
      </c>
      <c r="B2513" s="51"/>
      <c r="C2513" s="50"/>
      <c r="D2513" s="50"/>
      <c r="E2513" s="50"/>
      <c r="F2513" s="284"/>
    </row>
    <row r="2514" spans="1:6" s="30" customFormat="1" x14ac:dyDescent="0.2">
      <c r="A2514" s="48" t="s">
        <v>372</v>
      </c>
      <c r="B2514" s="51"/>
      <c r="C2514" s="50"/>
      <c r="D2514" s="50"/>
      <c r="E2514" s="50"/>
      <c r="F2514" s="284"/>
    </row>
    <row r="2515" spans="1:6" s="30" customFormat="1" x14ac:dyDescent="0.2">
      <c r="A2515" s="48" t="s">
        <v>430</v>
      </c>
      <c r="B2515" s="51"/>
      <c r="C2515" s="50"/>
      <c r="D2515" s="50"/>
      <c r="E2515" s="50"/>
      <c r="F2515" s="284"/>
    </row>
    <row r="2516" spans="1:6" s="30" customFormat="1" x14ac:dyDescent="0.2">
      <c r="A2516" s="48" t="s">
        <v>291</v>
      </c>
      <c r="B2516" s="51"/>
      <c r="C2516" s="50"/>
      <c r="D2516" s="50"/>
      <c r="E2516" s="50"/>
      <c r="F2516" s="284"/>
    </row>
    <row r="2517" spans="1:6" s="30" customFormat="1" x14ac:dyDescent="0.2">
      <c r="A2517" s="48"/>
      <c r="B2517" s="79"/>
      <c r="C2517" s="67"/>
      <c r="D2517" s="67"/>
      <c r="E2517" s="67"/>
      <c r="F2517" s="279"/>
    </row>
    <row r="2518" spans="1:6" s="30" customFormat="1" x14ac:dyDescent="0.2">
      <c r="A2518" s="46">
        <v>410000</v>
      </c>
      <c r="B2518" s="47" t="s">
        <v>44</v>
      </c>
      <c r="C2518" s="45">
        <f t="shared" ref="C2518:D2518" si="713">C2519+C2524</f>
        <v>1146400</v>
      </c>
      <c r="D2518" s="45">
        <f t="shared" si="713"/>
        <v>1178799.9999999995</v>
      </c>
      <c r="E2518" s="45">
        <f t="shared" ref="E2518" si="714">E2519+E2524</f>
        <v>0</v>
      </c>
      <c r="F2518" s="282">
        <f t="shared" ref="F2518:F2539" si="715">D2518/C2518*100</f>
        <v>102.82623866015348</v>
      </c>
    </row>
    <row r="2519" spans="1:6" s="30" customFormat="1" x14ac:dyDescent="0.2">
      <c r="A2519" s="46">
        <v>411000</v>
      </c>
      <c r="B2519" s="47" t="s">
        <v>45</v>
      </c>
      <c r="C2519" s="45">
        <f t="shared" ref="C2519:D2519" si="716">SUM(C2520:C2523)</f>
        <v>980000</v>
      </c>
      <c r="D2519" s="45">
        <f t="shared" si="716"/>
        <v>1010999.9999999997</v>
      </c>
      <c r="E2519" s="45">
        <f t="shared" ref="E2519" si="717">SUM(E2520:E2523)</f>
        <v>0</v>
      </c>
      <c r="F2519" s="282">
        <f t="shared" si="715"/>
        <v>103.16326530612241</v>
      </c>
    </row>
    <row r="2520" spans="1:6" s="30" customFormat="1" x14ac:dyDescent="0.2">
      <c r="A2520" s="48">
        <v>411100</v>
      </c>
      <c r="B2520" s="49" t="s">
        <v>46</v>
      </c>
      <c r="C2520" s="58">
        <v>925000</v>
      </c>
      <c r="D2520" s="58">
        <v>945999.99999999965</v>
      </c>
      <c r="E2520" s="58">
        <v>0</v>
      </c>
      <c r="F2520" s="283">
        <f t="shared" si="715"/>
        <v>102.27027027027023</v>
      </c>
    </row>
    <row r="2521" spans="1:6" s="30" customFormat="1" x14ac:dyDescent="0.2">
      <c r="A2521" s="48">
        <v>411200</v>
      </c>
      <c r="B2521" s="49" t="s">
        <v>47</v>
      </c>
      <c r="C2521" s="58">
        <v>35000</v>
      </c>
      <c r="D2521" s="58">
        <v>35000</v>
      </c>
      <c r="E2521" s="58">
        <v>0</v>
      </c>
      <c r="F2521" s="283">
        <f t="shared" si="715"/>
        <v>100</v>
      </c>
    </row>
    <row r="2522" spans="1:6" s="30" customFormat="1" ht="40.5" x14ac:dyDescent="0.2">
      <c r="A2522" s="48">
        <v>411300</v>
      </c>
      <c r="B2522" s="49" t="s">
        <v>48</v>
      </c>
      <c r="C2522" s="58">
        <v>5000</v>
      </c>
      <c r="D2522" s="58">
        <v>15000</v>
      </c>
      <c r="E2522" s="58">
        <v>0</v>
      </c>
      <c r="F2522" s="283">
        <f t="shared" si="715"/>
        <v>300</v>
      </c>
    </row>
    <row r="2523" spans="1:6" s="30" customFormat="1" x14ac:dyDescent="0.2">
      <c r="A2523" s="48">
        <v>411400</v>
      </c>
      <c r="B2523" s="49" t="s">
        <v>49</v>
      </c>
      <c r="C2523" s="58">
        <v>15000</v>
      </c>
      <c r="D2523" s="58">
        <v>15000</v>
      </c>
      <c r="E2523" s="58">
        <v>0</v>
      </c>
      <c r="F2523" s="283">
        <f t="shared" si="715"/>
        <v>100</v>
      </c>
    </row>
    <row r="2524" spans="1:6" s="30" customFormat="1" x14ac:dyDescent="0.2">
      <c r="A2524" s="46">
        <v>412000</v>
      </c>
      <c r="B2524" s="51" t="s">
        <v>50</v>
      </c>
      <c r="C2524" s="45">
        <f>SUM(C2525:C2533)</f>
        <v>166400</v>
      </c>
      <c r="D2524" s="45">
        <f>SUM(D2525:D2533)</f>
        <v>167800</v>
      </c>
      <c r="E2524" s="45">
        <f>SUM(E2525:E2533)</f>
        <v>0</v>
      </c>
      <c r="F2524" s="282">
        <f t="shared" si="715"/>
        <v>100.84134615384615</v>
      </c>
    </row>
    <row r="2525" spans="1:6" s="30" customFormat="1" x14ac:dyDescent="0.2">
      <c r="A2525" s="48">
        <v>412200</v>
      </c>
      <c r="B2525" s="49" t="s">
        <v>52</v>
      </c>
      <c r="C2525" s="58">
        <v>125000</v>
      </c>
      <c r="D2525" s="58">
        <v>125200</v>
      </c>
      <c r="E2525" s="58">
        <v>0</v>
      </c>
      <c r="F2525" s="283">
        <f t="shared" si="715"/>
        <v>100.16000000000001</v>
      </c>
    </row>
    <row r="2526" spans="1:6" s="30" customFormat="1" x14ac:dyDescent="0.2">
      <c r="A2526" s="48">
        <v>412300</v>
      </c>
      <c r="B2526" s="49" t="s">
        <v>53</v>
      </c>
      <c r="C2526" s="58">
        <v>17000</v>
      </c>
      <c r="D2526" s="58">
        <v>18000</v>
      </c>
      <c r="E2526" s="58">
        <v>0</v>
      </c>
      <c r="F2526" s="283">
        <f t="shared" si="715"/>
        <v>105.88235294117648</v>
      </c>
    </row>
    <row r="2527" spans="1:6" s="30" customFormat="1" x14ac:dyDescent="0.2">
      <c r="A2527" s="48">
        <v>412500</v>
      </c>
      <c r="B2527" s="49" t="s">
        <v>57</v>
      </c>
      <c r="C2527" s="58">
        <v>1700.0000000000005</v>
      </c>
      <c r="D2527" s="58">
        <v>1700.0000000000005</v>
      </c>
      <c r="E2527" s="58">
        <v>0</v>
      </c>
      <c r="F2527" s="283">
        <f t="shared" si="715"/>
        <v>100</v>
      </c>
    </row>
    <row r="2528" spans="1:6" s="30" customFormat="1" x14ac:dyDescent="0.2">
      <c r="A2528" s="48">
        <v>412600</v>
      </c>
      <c r="B2528" s="49" t="s">
        <v>58</v>
      </c>
      <c r="C2528" s="58">
        <v>1199.9999999999998</v>
      </c>
      <c r="D2528" s="58">
        <v>1199.9999999999998</v>
      </c>
      <c r="E2528" s="58">
        <v>0</v>
      </c>
      <c r="F2528" s="283">
        <f t="shared" si="715"/>
        <v>100</v>
      </c>
    </row>
    <row r="2529" spans="1:6" s="30" customFormat="1" x14ac:dyDescent="0.2">
      <c r="A2529" s="48">
        <v>412700</v>
      </c>
      <c r="B2529" s="49" t="s">
        <v>60</v>
      </c>
      <c r="C2529" s="58">
        <v>18000</v>
      </c>
      <c r="D2529" s="58">
        <v>18000</v>
      </c>
      <c r="E2529" s="58">
        <v>0</v>
      </c>
      <c r="F2529" s="283">
        <f t="shared" si="715"/>
        <v>100</v>
      </c>
    </row>
    <row r="2530" spans="1:6" s="30" customFormat="1" x14ac:dyDescent="0.2">
      <c r="A2530" s="48">
        <v>412900</v>
      </c>
      <c r="B2530" s="49" t="s">
        <v>74</v>
      </c>
      <c r="C2530" s="58">
        <v>700</v>
      </c>
      <c r="D2530" s="58">
        <v>700</v>
      </c>
      <c r="E2530" s="58">
        <v>0</v>
      </c>
      <c r="F2530" s="283">
        <f t="shared" si="715"/>
        <v>100</v>
      </c>
    </row>
    <row r="2531" spans="1:6" s="30" customFormat="1" x14ac:dyDescent="0.2">
      <c r="A2531" s="48">
        <v>412900</v>
      </c>
      <c r="B2531" s="53" t="s">
        <v>76</v>
      </c>
      <c r="C2531" s="58">
        <v>300</v>
      </c>
      <c r="D2531" s="58">
        <v>300</v>
      </c>
      <c r="E2531" s="58">
        <v>0</v>
      </c>
      <c r="F2531" s="283">
        <f t="shared" si="715"/>
        <v>100</v>
      </c>
    </row>
    <row r="2532" spans="1:6" s="30" customFormat="1" x14ac:dyDescent="0.2">
      <c r="A2532" s="48">
        <v>412900</v>
      </c>
      <c r="B2532" s="53" t="s">
        <v>77</v>
      </c>
      <c r="C2532" s="58">
        <v>800</v>
      </c>
      <c r="D2532" s="58">
        <v>800</v>
      </c>
      <c r="E2532" s="58">
        <v>0</v>
      </c>
      <c r="F2532" s="283">
        <f t="shared" si="715"/>
        <v>100</v>
      </c>
    </row>
    <row r="2533" spans="1:6" s="30" customFormat="1" x14ac:dyDescent="0.2">
      <c r="A2533" s="48">
        <v>412900</v>
      </c>
      <c r="B2533" s="53" t="s">
        <v>78</v>
      </c>
      <c r="C2533" s="58">
        <v>1700</v>
      </c>
      <c r="D2533" s="58">
        <v>1900</v>
      </c>
      <c r="E2533" s="58">
        <v>0</v>
      </c>
      <c r="F2533" s="283">
        <f t="shared" si="715"/>
        <v>111.76470588235294</v>
      </c>
    </row>
    <row r="2534" spans="1:6" s="55" customFormat="1" x14ac:dyDescent="0.2">
      <c r="A2534" s="46">
        <v>630000</v>
      </c>
      <c r="B2534" s="51" t="s">
        <v>275</v>
      </c>
      <c r="C2534" s="45">
        <f>C2535+C2537</f>
        <v>0</v>
      </c>
      <c r="D2534" s="45">
        <f>D2535+D2537</f>
        <v>10000</v>
      </c>
      <c r="E2534" s="45">
        <f>E2535+E2537</f>
        <v>2500000</v>
      </c>
      <c r="F2534" s="282">
        <v>0</v>
      </c>
    </row>
    <row r="2535" spans="1:6" s="55" customFormat="1" x14ac:dyDescent="0.2">
      <c r="A2535" s="46">
        <v>631000</v>
      </c>
      <c r="B2535" s="51" t="s">
        <v>276</v>
      </c>
      <c r="C2535" s="45">
        <f>0+C2536</f>
        <v>0</v>
      </c>
      <c r="D2535" s="45">
        <f>0+D2536</f>
        <v>0</v>
      </c>
      <c r="E2535" s="45">
        <f>0+E2536</f>
        <v>2500000</v>
      </c>
      <c r="F2535" s="282">
        <v>0</v>
      </c>
    </row>
    <row r="2536" spans="1:6" s="30" customFormat="1" x14ac:dyDescent="0.2">
      <c r="A2536" s="56">
        <v>631200</v>
      </c>
      <c r="B2536" s="49" t="s">
        <v>278</v>
      </c>
      <c r="C2536" s="58">
        <v>0</v>
      </c>
      <c r="D2536" s="58">
        <v>0</v>
      </c>
      <c r="E2536" s="58">
        <v>2500000</v>
      </c>
      <c r="F2536" s="283">
        <v>0</v>
      </c>
    </row>
    <row r="2537" spans="1:6" s="55" customFormat="1" x14ac:dyDescent="0.2">
      <c r="A2537" s="46">
        <v>638000</v>
      </c>
      <c r="B2537" s="51" t="s">
        <v>282</v>
      </c>
      <c r="C2537" s="45">
        <f t="shared" ref="C2537:D2537" si="718">C2538</f>
        <v>0</v>
      </c>
      <c r="D2537" s="45">
        <f t="shared" si="718"/>
        <v>10000</v>
      </c>
      <c r="E2537" s="45">
        <f t="shared" ref="E2537" si="719">E2538</f>
        <v>0</v>
      </c>
      <c r="F2537" s="282">
        <v>0</v>
      </c>
    </row>
    <row r="2538" spans="1:6" s="30" customFormat="1" x14ac:dyDescent="0.2">
      <c r="A2538" s="48">
        <v>638100</v>
      </c>
      <c r="B2538" s="49" t="s">
        <v>283</v>
      </c>
      <c r="C2538" s="58">
        <v>0</v>
      </c>
      <c r="D2538" s="58">
        <v>10000</v>
      </c>
      <c r="E2538" s="58">
        <v>0</v>
      </c>
      <c r="F2538" s="283">
        <v>0</v>
      </c>
    </row>
    <row r="2539" spans="1:6" s="30" customFormat="1" x14ac:dyDescent="0.2">
      <c r="A2539" s="89"/>
      <c r="B2539" s="83" t="s">
        <v>292</v>
      </c>
      <c r="C2539" s="87">
        <f>C2518+C2534+0</f>
        <v>1146400</v>
      </c>
      <c r="D2539" s="87">
        <f>D2518+D2534+0</f>
        <v>1188799.9999999995</v>
      </c>
      <c r="E2539" s="87">
        <f>E2518+E2534+0</f>
        <v>2500000</v>
      </c>
      <c r="F2539" s="34">
        <f t="shared" si="715"/>
        <v>103.6985345429169</v>
      </c>
    </row>
    <row r="2540" spans="1:6" s="30" customFormat="1" x14ac:dyDescent="0.2">
      <c r="A2540" s="66"/>
      <c r="B2540" s="44"/>
      <c r="C2540" s="67"/>
      <c r="D2540" s="67"/>
      <c r="E2540" s="67"/>
      <c r="F2540" s="279"/>
    </row>
    <row r="2541" spans="1:6" s="30" customFormat="1" x14ac:dyDescent="0.2">
      <c r="A2541" s="43"/>
      <c r="B2541" s="44"/>
      <c r="C2541" s="50"/>
      <c r="D2541" s="50"/>
      <c r="E2541" s="50"/>
      <c r="F2541" s="284"/>
    </row>
    <row r="2542" spans="1:6" s="30" customFormat="1" x14ac:dyDescent="0.2">
      <c r="A2542" s="48" t="s">
        <v>431</v>
      </c>
      <c r="B2542" s="51"/>
      <c r="C2542" s="50"/>
      <c r="D2542" s="50"/>
      <c r="E2542" s="50"/>
      <c r="F2542" s="284"/>
    </row>
    <row r="2543" spans="1:6" s="30" customFormat="1" x14ac:dyDescent="0.2">
      <c r="A2543" s="48" t="s">
        <v>372</v>
      </c>
      <c r="B2543" s="51"/>
      <c r="C2543" s="50"/>
      <c r="D2543" s="50"/>
      <c r="E2543" s="50"/>
      <c r="F2543" s="284"/>
    </row>
    <row r="2544" spans="1:6" s="30" customFormat="1" x14ac:dyDescent="0.2">
      <c r="A2544" s="48" t="s">
        <v>432</v>
      </c>
      <c r="B2544" s="51"/>
      <c r="C2544" s="50"/>
      <c r="D2544" s="50"/>
      <c r="E2544" s="50"/>
      <c r="F2544" s="284"/>
    </row>
    <row r="2545" spans="1:6" s="30" customFormat="1" x14ac:dyDescent="0.2">
      <c r="A2545" s="48" t="s">
        <v>291</v>
      </c>
      <c r="B2545" s="51"/>
      <c r="C2545" s="50"/>
      <c r="D2545" s="50"/>
      <c r="E2545" s="50"/>
      <c r="F2545" s="284"/>
    </row>
    <row r="2546" spans="1:6" s="30" customFormat="1" x14ac:dyDescent="0.2">
      <c r="A2546" s="48"/>
      <c r="B2546" s="79"/>
      <c r="C2546" s="67"/>
      <c r="D2546" s="67"/>
      <c r="E2546" s="67"/>
      <c r="F2546" s="279"/>
    </row>
    <row r="2547" spans="1:6" s="30" customFormat="1" x14ac:dyDescent="0.2">
      <c r="A2547" s="46">
        <v>410000</v>
      </c>
      <c r="B2547" s="47" t="s">
        <v>44</v>
      </c>
      <c r="C2547" s="45">
        <f t="shared" ref="C2547:D2547" si="720">C2548+C2553</f>
        <v>1351700</v>
      </c>
      <c r="D2547" s="45">
        <f t="shared" si="720"/>
        <v>1368500</v>
      </c>
      <c r="E2547" s="45">
        <f t="shared" ref="E2547" si="721">E2548+E2553</f>
        <v>0</v>
      </c>
      <c r="F2547" s="282">
        <f t="shared" ref="F2547:F2572" si="722">D2547/C2547*100</f>
        <v>101.24287933713103</v>
      </c>
    </row>
    <row r="2548" spans="1:6" s="30" customFormat="1" x14ac:dyDescent="0.2">
      <c r="A2548" s="46">
        <v>411000</v>
      </c>
      <c r="B2548" s="47" t="s">
        <v>45</v>
      </c>
      <c r="C2548" s="45">
        <f t="shared" ref="C2548:D2548" si="723">SUM(C2549:C2552)</f>
        <v>1101000</v>
      </c>
      <c r="D2548" s="45">
        <f t="shared" si="723"/>
        <v>1101000</v>
      </c>
      <c r="E2548" s="45">
        <f t="shared" ref="E2548" si="724">SUM(E2549:E2552)</f>
        <v>0</v>
      </c>
      <c r="F2548" s="282">
        <f t="shared" si="722"/>
        <v>100</v>
      </c>
    </row>
    <row r="2549" spans="1:6" s="30" customFormat="1" x14ac:dyDescent="0.2">
      <c r="A2549" s="48">
        <v>411100</v>
      </c>
      <c r="B2549" s="49" t="s">
        <v>46</v>
      </c>
      <c r="C2549" s="58">
        <v>1006000</v>
      </c>
      <c r="D2549" s="58">
        <v>1006000</v>
      </c>
      <c r="E2549" s="58">
        <v>0</v>
      </c>
      <c r="F2549" s="283">
        <f t="shared" si="722"/>
        <v>100</v>
      </c>
    </row>
    <row r="2550" spans="1:6" s="30" customFormat="1" x14ac:dyDescent="0.2">
      <c r="A2550" s="48">
        <v>411200</v>
      </c>
      <c r="B2550" s="49" t="s">
        <v>47</v>
      </c>
      <c r="C2550" s="58">
        <v>45000</v>
      </c>
      <c r="D2550" s="58">
        <v>45000</v>
      </c>
      <c r="E2550" s="58">
        <v>0</v>
      </c>
      <c r="F2550" s="283">
        <f t="shared" si="722"/>
        <v>100</v>
      </c>
    </row>
    <row r="2551" spans="1:6" s="30" customFormat="1" ht="40.5" x14ac:dyDescent="0.2">
      <c r="A2551" s="48">
        <v>411300</v>
      </c>
      <c r="B2551" s="49" t="s">
        <v>48</v>
      </c>
      <c r="C2551" s="58">
        <v>30000</v>
      </c>
      <c r="D2551" s="58">
        <v>30000</v>
      </c>
      <c r="E2551" s="58">
        <v>0</v>
      </c>
      <c r="F2551" s="283">
        <f t="shared" si="722"/>
        <v>100</v>
      </c>
    </row>
    <row r="2552" spans="1:6" s="30" customFormat="1" x14ac:dyDescent="0.2">
      <c r="A2552" s="48">
        <v>411400</v>
      </c>
      <c r="B2552" s="49" t="s">
        <v>49</v>
      </c>
      <c r="C2552" s="58">
        <v>20000</v>
      </c>
      <c r="D2552" s="58">
        <v>20000</v>
      </c>
      <c r="E2552" s="58">
        <v>0</v>
      </c>
      <c r="F2552" s="283">
        <f t="shared" si="722"/>
        <v>100</v>
      </c>
    </row>
    <row r="2553" spans="1:6" s="30" customFormat="1" x14ac:dyDescent="0.2">
      <c r="A2553" s="46">
        <v>412000</v>
      </c>
      <c r="B2553" s="51" t="s">
        <v>50</v>
      </c>
      <c r="C2553" s="45">
        <f>SUM(C2554:C2563)</f>
        <v>250700</v>
      </c>
      <c r="D2553" s="45">
        <f>SUM(D2554:D2563)</f>
        <v>267500</v>
      </c>
      <c r="E2553" s="45">
        <f>SUM(E2554:E2563)</f>
        <v>0</v>
      </c>
      <c r="F2553" s="282">
        <f t="shared" si="722"/>
        <v>106.70123653769446</v>
      </c>
    </row>
    <row r="2554" spans="1:6" s="30" customFormat="1" x14ac:dyDescent="0.2">
      <c r="A2554" s="48">
        <v>412200</v>
      </c>
      <c r="B2554" s="49" t="s">
        <v>52</v>
      </c>
      <c r="C2554" s="58">
        <v>145000</v>
      </c>
      <c r="D2554" s="58">
        <v>155000</v>
      </c>
      <c r="E2554" s="58">
        <v>0</v>
      </c>
      <c r="F2554" s="283">
        <f t="shared" si="722"/>
        <v>106.89655172413792</v>
      </c>
    </row>
    <row r="2555" spans="1:6" s="30" customFormat="1" x14ac:dyDescent="0.2">
      <c r="A2555" s="48">
        <v>412300</v>
      </c>
      <c r="B2555" s="49" t="s">
        <v>53</v>
      </c>
      <c r="C2555" s="58">
        <v>24000</v>
      </c>
      <c r="D2555" s="58">
        <v>24000</v>
      </c>
      <c r="E2555" s="58">
        <v>0</v>
      </c>
      <c r="F2555" s="283">
        <f t="shared" si="722"/>
        <v>100</v>
      </c>
    </row>
    <row r="2556" spans="1:6" s="30" customFormat="1" x14ac:dyDescent="0.2">
      <c r="A2556" s="48">
        <v>412500</v>
      </c>
      <c r="B2556" s="49" t="s">
        <v>57</v>
      </c>
      <c r="C2556" s="58">
        <v>7700</v>
      </c>
      <c r="D2556" s="58">
        <v>16000</v>
      </c>
      <c r="E2556" s="58">
        <v>0</v>
      </c>
      <c r="F2556" s="283">
        <f t="shared" si="722"/>
        <v>207.79220779220776</v>
      </c>
    </row>
    <row r="2557" spans="1:6" s="30" customFormat="1" x14ac:dyDescent="0.2">
      <c r="A2557" s="48">
        <v>412600</v>
      </c>
      <c r="B2557" s="49" t="s">
        <v>58</v>
      </c>
      <c r="C2557" s="58">
        <v>3000</v>
      </c>
      <c r="D2557" s="58">
        <v>3000</v>
      </c>
      <c r="E2557" s="58">
        <v>0</v>
      </c>
      <c r="F2557" s="283">
        <f t="shared" si="722"/>
        <v>100</v>
      </c>
    </row>
    <row r="2558" spans="1:6" s="30" customFormat="1" x14ac:dyDescent="0.2">
      <c r="A2558" s="48">
        <v>412700</v>
      </c>
      <c r="B2558" s="49" t="s">
        <v>60</v>
      </c>
      <c r="C2558" s="58">
        <v>59500</v>
      </c>
      <c r="D2558" s="58">
        <v>59500</v>
      </c>
      <c r="E2558" s="58">
        <v>0</v>
      </c>
      <c r="F2558" s="283">
        <f t="shared" si="722"/>
        <v>100</v>
      </c>
    </row>
    <row r="2559" spans="1:6" s="30" customFormat="1" x14ac:dyDescent="0.2">
      <c r="A2559" s="48">
        <v>412900</v>
      </c>
      <c r="B2559" s="53" t="s">
        <v>75</v>
      </c>
      <c r="C2559" s="58">
        <v>7000</v>
      </c>
      <c r="D2559" s="58">
        <v>4500</v>
      </c>
      <c r="E2559" s="58">
        <v>0</v>
      </c>
      <c r="F2559" s="283">
        <f t="shared" si="722"/>
        <v>64.285714285714292</v>
      </c>
    </row>
    <row r="2560" spans="1:6" s="30" customFormat="1" x14ac:dyDescent="0.2">
      <c r="A2560" s="48">
        <v>412900</v>
      </c>
      <c r="B2560" s="53" t="s">
        <v>76</v>
      </c>
      <c r="C2560" s="58">
        <v>1000</v>
      </c>
      <c r="D2560" s="58">
        <v>1000</v>
      </c>
      <c r="E2560" s="58">
        <v>0</v>
      </c>
      <c r="F2560" s="283">
        <f t="shared" si="722"/>
        <v>100</v>
      </c>
    </row>
    <row r="2561" spans="1:6" s="30" customFormat="1" x14ac:dyDescent="0.2">
      <c r="A2561" s="48">
        <v>412900</v>
      </c>
      <c r="B2561" s="53" t="s">
        <v>77</v>
      </c>
      <c r="C2561" s="58">
        <v>1000</v>
      </c>
      <c r="D2561" s="58">
        <v>1500</v>
      </c>
      <c r="E2561" s="58">
        <v>0</v>
      </c>
      <c r="F2561" s="283">
        <f t="shared" si="722"/>
        <v>150</v>
      </c>
    </row>
    <row r="2562" spans="1:6" s="30" customFormat="1" x14ac:dyDescent="0.2">
      <c r="A2562" s="48">
        <v>412900</v>
      </c>
      <c r="B2562" s="53" t="s">
        <v>78</v>
      </c>
      <c r="C2562" s="58">
        <v>1300</v>
      </c>
      <c r="D2562" s="58">
        <v>2500</v>
      </c>
      <c r="E2562" s="58">
        <v>0</v>
      </c>
      <c r="F2562" s="283">
        <f t="shared" si="722"/>
        <v>192.30769230769232</v>
      </c>
    </row>
    <row r="2563" spans="1:6" s="30" customFormat="1" x14ac:dyDescent="0.2">
      <c r="A2563" s="48">
        <v>412900</v>
      </c>
      <c r="B2563" s="49" t="s">
        <v>80</v>
      </c>
      <c r="C2563" s="58">
        <v>1200</v>
      </c>
      <c r="D2563" s="58">
        <v>500</v>
      </c>
      <c r="E2563" s="58">
        <v>0</v>
      </c>
      <c r="F2563" s="283">
        <f t="shared" si="722"/>
        <v>41.666666666666671</v>
      </c>
    </row>
    <row r="2564" spans="1:6" s="30" customFormat="1" x14ac:dyDescent="0.2">
      <c r="A2564" s="46">
        <v>510000</v>
      </c>
      <c r="B2564" s="51" t="s">
        <v>244</v>
      </c>
      <c r="C2564" s="45">
        <f t="shared" ref="C2564:D2564" si="725">C2565</f>
        <v>20000</v>
      </c>
      <c r="D2564" s="45">
        <f t="shared" si="725"/>
        <v>20000</v>
      </c>
      <c r="E2564" s="45">
        <f t="shared" ref="E2564" si="726">E2565</f>
        <v>0</v>
      </c>
      <c r="F2564" s="282">
        <f t="shared" si="722"/>
        <v>100</v>
      </c>
    </row>
    <row r="2565" spans="1:6" s="30" customFormat="1" x14ac:dyDescent="0.2">
      <c r="A2565" s="46">
        <v>511000</v>
      </c>
      <c r="B2565" s="51" t="s">
        <v>245</v>
      </c>
      <c r="C2565" s="45">
        <f>SUM(C2566:C2566)</f>
        <v>20000</v>
      </c>
      <c r="D2565" s="45">
        <f>SUM(D2566:D2566)</f>
        <v>20000</v>
      </c>
      <c r="E2565" s="45">
        <f>SUM(E2566:E2566)</f>
        <v>0</v>
      </c>
      <c r="F2565" s="282">
        <f t="shared" si="722"/>
        <v>100</v>
      </c>
    </row>
    <row r="2566" spans="1:6" s="30" customFormat="1" x14ac:dyDescent="0.2">
      <c r="A2566" s="48">
        <v>511300</v>
      </c>
      <c r="B2566" s="49" t="s">
        <v>248</v>
      </c>
      <c r="C2566" s="58">
        <v>20000</v>
      </c>
      <c r="D2566" s="58">
        <v>20000</v>
      </c>
      <c r="E2566" s="58">
        <v>0</v>
      </c>
      <c r="F2566" s="283">
        <f t="shared" si="722"/>
        <v>100</v>
      </c>
    </row>
    <row r="2567" spans="1:6" s="55" customFormat="1" x14ac:dyDescent="0.2">
      <c r="A2567" s="46">
        <v>630000</v>
      </c>
      <c r="B2567" s="51" t="s">
        <v>275</v>
      </c>
      <c r="C2567" s="45">
        <f>C2568+C2570</f>
        <v>35000</v>
      </c>
      <c r="D2567" s="45">
        <f>D2568+D2570</f>
        <v>35000</v>
      </c>
      <c r="E2567" s="45">
        <f>E2568+E2570</f>
        <v>3000000</v>
      </c>
      <c r="F2567" s="282">
        <f t="shared" si="722"/>
        <v>100</v>
      </c>
    </row>
    <row r="2568" spans="1:6" s="55" customFormat="1" x14ac:dyDescent="0.2">
      <c r="A2568" s="46">
        <v>631000</v>
      </c>
      <c r="B2568" s="51" t="s">
        <v>276</v>
      </c>
      <c r="C2568" s="45">
        <f>0+C2569</f>
        <v>0</v>
      </c>
      <c r="D2568" s="45">
        <f>0+D2569</f>
        <v>0</v>
      </c>
      <c r="E2568" s="45">
        <f>0+E2569</f>
        <v>3000000</v>
      </c>
      <c r="F2568" s="282">
        <v>0</v>
      </c>
    </row>
    <row r="2569" spans="1:6" s="30" customFormat="1" x14ac:dyDescent="0.2">
      <c r="A2569" s="56">
        <v>631200</v>
      </c>
      <c r="B2569" s="49" t="s">
        <v>278</v>
      </c>
      <c r="C2569" s="58">
        <v>0</v>
      </c>
      <c r="D2569" s="58">
        <v>0</v>
      </c>
      <c r="E2569" s="58">
        <v>3000000</v>
      </c>
      <c r="F2569" s="283">
        <v>0</v>
      </c>
    </row>
    <row r="2570" spans="1:6" s="55" customFormat="1" x14ac:dyDescent="0.2">
      <c r="A2570" s="46">
        <v>638000</v>
      </c>
      <c r="B2570" s="51" t="s">
        <v>282</v>
      </c>
      <c r="C2570" s="45">
        <f t="shared" ref="C2570:D2570" si="727">C2571</f>
        <v>35000</v>
      </c>
      <c r="D2570" s="45">
        <f t="shared" si="727"/>
        <v>35000</v>
      </c>
      <c r="E2570" s="45">
        <f t="shared" ref="E2570" si="728">E2571</f>
        <v>0</v>
      </c>
      <c r="F2570" s="282">
        <f t="shared" si="722"/>
        <v>100</v>
      </c>
    </row>
    <row r="2571" spans="1:6" s="30" customFormat="1" x14ac:dyDescent="0.2">
      <c r="A2571" s="48">
        <v>638100</v>
      </c>
      <c r="B2571" s="49" t="s">
        <v>283</v>
      </c>
      <c r="C2571" s="58">
        <v>35000</v>
      </c>
      <c r="D2571" s="58">
        <v>35000</v>
      </c>
      <c r="E2571" s="58">
        <v>0</v>
      </c>
      <c r="F2571" s="283">
        <f t="shared" si="722"/>
        <v>100</v>
      </c>
    </row>
    <row r="2572" spans="1:6" s="30" customFormat="1" x14ac:dyDescent="0.2">
      <c r="A2572" s="89"/>
      <c r="B2572" s="83" t="s">
        <v>292</v>
      </c>
      <c r="C2572" s="87">
        <f>C2547+C2564+C2567</f>
        <v>1406700</v>
      </c>
      <c r="D2572" s="87">
        <f>D2547+D2564+D2567</f>
        <v>1423500</v>
      </c>
      <c r="E2572" s="87">
        <f>E2547+E2564+E2567</f>
        <v>3000000</v>
      </c>
      <c r="F2572" s="34">
        <f t="shared" si="722"/>
        <v>101.19428449562807</v>
      </c>
    </row>
    <row r="2573" spans="1:6" s="30" customFormat="1" x14ac:dyDescent="0.2">
      <c r="A2573" s="66"/>
      <c r="B2573" s="44"/>
      <c r="C2573" s="67"/>
      <c r="D2573" s="67"/>
      <c r="E2573" s="67"/>
      <c r="F2573" s="279"/>
    </row>
    <row r="2574" spans="1:6" s="30" customFormat="1" x14ac:dyDescent="0.2">
      <c r="A2574" s="43"/>
      <c r="B2574" s="44"/>
      <c r="C2574" s="50"/>
      <c r="D2574" s="50"/>
      <c r="E2574" s="50"/>
      <c r="F2574" s="284"/>
    </row>
    <row r="2575" spans="1:6" s="30" customFormat="1" x14ac:dyDescent="0.2">
      <c r="A2575" s="48" t="s">
        <v>433</v>
      </c>
      <c r="B2575" s="51"/>
      <c r="C2575" s="50"/>
      <c r="D2575" s="50"/>
      <c r="E2575" s="50"/>
      <c r="F2575" s="284"/>
    </row>
    <row r="2576" spans="1:6" s="30" customFormat="1" x14ac:dyDescent="0.2">
      <c r="A2576" s="48" t="s">
        <v>372</v>
      </c>
      <c r="B2576" s="51"/>
      <c r="C2576" s="50"/>
      <c r="D2576" s="50"/>
      <c r="E2576" s="50"/>
      <c r="F2576" s="284"/>
    </row>
    <row r="2577" spans="1:6" s="30" customFormat="1" x14ac:dyDescent="0.2">
      <c r="A2577" s="48" t="s">
        <v>434</v>
      </c>
      <c r="B2577" s="51"/>
      <c r="C2577" s="50"/>
      <c r="D2577" s="50"/>
      <c r="E2577" s="50"/>
      <c r="F2577" s="284"/>
    </row>
    <row r="2578" spans="1:6" s="30" customFormat="1" x14ac:dyDescent="0.2">
      <c r="A2578" s="48" t="s">
        <v>291</v>
      </c>
      <c r="B2578" s="51"/>
      <c r="C2578" s="50"/>
      <c r="D2578" s="50"/>
      <c r="E2578" s="50"/>
      <c r="F2578" s="284"/>
    </row>
    <row r="2579" spans="1:6" s="30" customFormat="1" x14ac:dyDescent="0.2">
      <c r="A2579" s="48"/>
      <c r="B2579" s="79"/>
      <c r="C2579" s="67"/>
      <c r="D2579" s="67"/>
      <c r="E2579" s="67"/>
      <c r="F2579" s="279"/>
    </row>
    <row r="2580" spans="1:6" s="30" customFormat="1" x14ac:dyDescent="0.2">
      <c r="A2580" s="46">
        <v>410000</v>
      </c>
      <c r="B2580" s="47" t="s">
        <v>44</v>
      </c>
      <c r="C2580" s="45">
        <f t="shared" ref="C2580:D2580" si="729">C2581+C2586+C2599</f>
        <v>5037300</v>
      </c>
      <c r="D2580" s="45">
        <f t="shared" si="729"/>
        <v>5093700</v>
      </c>
      <c r="E2580" s="45">
        <f t="shared" ref="E2580" si="730">E2581+E2586+E2599</f>
        <v>0</v>
      </c>
      <c r="F2580" s="282">
        <f t="shared" ref="F2580:F2614" si="731">D2580/C2580*100</f>
        <v>101.11964743017093</v>
      </c>
    </row>
    <row r="2581" spans="1:6" s="30" customFormat="1" x14ac:dyDescent="0.2">
      <c r="A2581" s="46">
        <v>411000</v>
      </c>
      <c r="B2581" s="47" t="s">
        <v>45</v>
      </c>
      <c r="C2581" s="45">
        <f t="shared" ref="C2581:D2581" si="732">SUM(C2582:C2585)</f>
        <v>4273000</v>
      </c>
      <c r="D2581" s="45">
        <f t="shared" si="732"/>
        <v>4335300</v>
      </c>
      <c r="E2581" s="45">
        <f t="shared" ref="E2581" si="733">SUM(E2582:E2585)</f>
        <v>0</v>
      </c>
      <c r="F2581" s="282">
        <f t="shared" si="731"/>
        <v>101.45799204306107</v>
      </c>
    </row>
    <row r="2582" spans="1:6" s="30" customFormat="1" x14ac:dyDescent="0.2">
      <c r="A2582" s="48">
        <v>411100</v>
      </c>
      <c r="B2582" s="49" t="s">
        <v>46</v>
      </c>
      <c r="C2582" s="58">
        <v>3984000</v>
      </c>
      <c r="D2582" s="58">
        <v>3988000</v>
      </c>
      <c r="E2582" s="58">
        <v>0</v>
      </c>
      <c r="F2582" s="283">
        <f t="shared" si="731"/>
        <v>100.10040160642571</v>
      </c>
    </row>
    <row r="2583" spans="1:6" s="30" customFormat="1" x14ac:dyDescent="0.2">
      <c r="A2583" s="48">
        <v>411200</v>
      </c>
      <c r="B2583" s="49" t="s">
        <v>47</v>
      </c>
      <c r="C2583" s="58">
        <v>152000</v>
      </c>
      <c r="D2583" s="58">
        <v>176000</v>
      </c>
      <c r="E2583" s="58">
        <v>0</v>
      </c>
      <c r="F2583" s="283">
        <f t="shared" si="731"/>
        <v>115.78947368421053</v>
      </c>
    </row>
    <row r="2584" spans="1:6" s="30" customFormat="1" ht="40.5" x14ac:dyDescent="0.2">
      <c r="A2584" s="48">
        <v>411300</v>
      </c>
      <c r="B2584" s="49" t="s">
        <v>48</v>
      </c>
      <c r="C2584" s="58">
        <v>80000</v>
      </c>
      <c r="D2584" s="58">
        <v>114300</v>
      </c>
      <c r="E2584" s="58">
        <v>0</v>
      </c>
      <c r="F2584" s="283">
        <f t="shared" si="731"/>
        <v>142.875</v>
      </c>
    </row>
    <row r="2585" spans="1:6" s="30" customFormat="1" x14ac:dyDescent="0.2">
      <c r="A2585" s="48">
        <v>411400</v>
      </c>
      <c r="B2585" s="49" t="s">
        <v>49</v>
      </c>
      <c r="C2585" s="58">
        <v>57000</v>
      </c>
      <c r="D2585" s="58">
        <v>57000</v>
      </c>
      <c r="E2585" s="58">
        <v>0</v>
      </c>
      <c r="F2585" s="283">
        <f t="shared" si="731"/>
        <v>100</v>
      </c>
    </row>
    <row r="2586" spans="1:6" s="30" customFormat="1" x14ac:dyDescent="0.2">
      <c r="A2586" s="46">
        <v>412000</v>
      </c>
      <c r="B2586" s="51" t="s">
        <v>50</v>
      </c>
      <c r="C2586" s="45">
        <f t="shared" ref="C2586:D2586" si="734">SUM(C2587:C2598)</f>
        <v>762800</v>
      </c>
      <c r="D2586" s="45">
        <f t="shared" si="734"/>
        <v>756400</v>
      </c>
      <c r="E2586" s="45">
        <f t="shared" ref="E2586" si="735">SUM(E2587:E2598)</f>
        <v>0</v>
      </c>
      <c r="F2586" s="282">
        <f t="shared" si="731"/>
        <v>99.160985841636077</v>
      </c>
    </row>
    <row r="2587" spans="1:6" s="30" customFormat="1" x14ac:dyDescent="0.2">
      <c r="A2587" s="48">
        <v>412100</v>
      </c>
      <c r="B2587" s="49" t="s">
        <v>51</v>
      </c>
      <c r="C2587" s="58">
        <v>20000</v>
      </c>
      <c r="D2587" s="58">
        <v>17100</v>
      </c>
      <c r="E2587" s="58">
        <v>0</v>
      </c>
      <c r="F2587" s="283">
        <f t="shared" si="731"/>
        <v>85.5</v>
      </c>
    </row>
    <row r="2588" spans="1:6" s="30" customFormat="1" x14ac:dyDescent="0.2">
      <c r="A2588" s="48">
        <v>412200</v>
      </c>
      <c r="B2588" s="49" t="s">
        <v>52</v>
      </c>
      <c r="C2588" s="58">
        <v>328000</v>
      </c>
      <c r="D2588" s="58">
        <v>328000</v>
      </c>
      <c r="E2588" s="58">
        <v>0</v>
      </c>
      <c r="F2588" s="283">
        <f t="shared" si="731"/>
        <v>100</v>
      </c>
    </row>
    <row r="2589" spans="1:6" s="30" customFormat="1" x14ac:dyDescent="0.2">
      <c r="A2589" s="48">
        <v>412300</v>
      </c>
      <c r="B2589" s="49" t="s">
        <v>53</v>
      </c>
      <c r="C2589" s="58">
        <v>80200</v>
      </c>
      <c r="D2589" s="58">
        <v>80200</v>
      </c>
      <c r="E2589" s="58">
        <v>0</v>
      </c>
      <c r="F2589" s="283">
        <f t="shared" si="731"/>
        <v>100</v>
      </c>
    </row>
    <row r="2590" spans="1:6" s="30" customFormat="1" x14ac:dyDescent="0.2">
      <c r="A2590" s="48">
        <v>412500</v>
      </c>
      <c r="B2590" s="49" t="s">
        <v>57</v>
      </c>
      <c r="C2590" s="58">
        <v>45900</v>
      </c>
      <c r="D2590" s="58">
        <v>45900</v>
      </c>
      <c r="E2590" s="58">
        <v>0</v>
      </c>
      <c r="F2590" s="283">
        <f t="shared" si="731"/>
        <v>100</v>
      </c>
    </row>
    <row r="2591" spans="1:6" s="30" customFormat="1" x14ac:dyDescent="0.2">
      <c r="A2591" s="48">
        <v>412600</v>
      </c>
      <c r="B2591" s="49" t="s">
        <v>58</v>
      </c>
      <c r="C2591" s="58">
        <v>30000</v>
      </c>
      <c r="D2591" s="58">
        <v>30000</v>
      </c>
      <c r="E2591" s="58">
        <v>0</v>
      </c>
      <c r="F2591" s="283">
        <f t="shared" si="731"/>
        <v>100</v>
      </c>
    </row>
    <row r="2592" spans="1:6" s="30" customFormat="1" x14ac:dyDescent="0.2">
      <c r="A2592" s="48">
        <v>412700</v>
      </c>
      <c r="B2592" s="49" t="s">
        <v>60</v>
      </c>
      <c r="C2592" s="58">
        <v>210000</v>
      </c>
      <c r="D2592" s="58">
        <v>210000</v>
      </c>
      <c r="E2592" s="58">
        <v>0</v>
      </c>
      <c r="F2592" s="283">
        <f t="shared" si="731"/>
        <v>100</v>
      </c>
    </row>
    <row r="2593" spans="1:6" s="30" customFormat="1" x14ac:dyDescent="0.2">
      <c r="A2593" s="48">
        <v>412900</v>
      </c>
      <c r="B2593" s="49" t="s">
        <v>74</v>
      </c>
      <c r="C2593" s="58">
        <v>1000</v>
      </c>
      <c r="D2593" s="58">
        <v>1000</v>
      </c>
      <c r="E2593" s="58">
        <v>0</v>
      </c>
      <c r="F2593" s="283">
        <f t="shared" si="731"/>
        <v>100</v>
      </c>
    </row>
    <row r="2594" spans="1:6" s="30" customFormat="1" x14ac:dyDescent="0.2">
      <c r="A2594" s="48">
        <v>412900</v>
      </c>
      <c r="B2594" s="53" t="s">
        <v>75</v>
      </c>
      <c r="C2594" s="58">
        <v>30000</v>
      </c>
      <c r="D2594" s="58">
        <v>29999.999999999996</v>
      </c>
      <c r="E2594" s="58">
        <v>0</v>
      </c>
      <c r="F2594" s="283">
        <f t="shared" si="731"/>
        <v>99.999999999999986</v>
      </c>
    </row>
    <row r="2595" spans="1:6" s="30" customFormat="1" x14ac:dyDescent="0.2">
      <c r="A2595" s="48">
        <v>412900</v>
      </c>
      <c r="B2595" s="53" t="s">
        <v>76</v>
      </c>
      <c r="C2595" s="58">
        <v>1000</v>
      </c>
      <c r="D2595" s="58">
        <v>1000</v>
      </c>
      <c r="E2595" s="58">
        <v>0</v>
      </c>
      <c r="F2595" s="283">
        <f t="shared" si="731"/>
        <v>100</v>
      </c>
    </row>
    <row r="2596" spans="1:6" s="30" customFormat="1" x14ac:dyDescent="0.2">
      <c r="A2596" s="48">
        <v>412900</v>
      </c>
      <c r="B2596" s="53" t="s">
        <v>77</v>
      </c>
      <c r="C2596" s="58">
        <v>7700</v>
      </c>
      <c r="D2596" s="58">
        <v>5000</v>
      </c>
      <c r="E2596" s="58">
        <v>0</v>
      </c>
      <c r="F2596" s="283">
        <f t="shared" si="731"/>
        <v>64.935064935064929</v>
      </c>
    </row>
    <row r="2597" spans="1:6" s="30" customFormat="1" x14ac:dyDescent="0.2">
      <c r="A2597" s="48">
        <v>412900</v>
      </c>
      <c r="B2597" s="53" t="s">
        <v>78</v>
      </c>
      <c r="C2597" s="58">
        <v>8000</v>
      </c>
      <c r="D2597" s="58">
        <v>7200</v>
      </c>
      <c r="E2597" s="58">
        <v>0</v>
      </c>
      <c r="F2597" s="283">
        <f t="shared" si="731"/>
        <v>90</v>
      </c>
    </row>
    <row r="2598" spans="1:6" s="30" customFormat="1" x14ac:dyDescent="0.2">
      <c r="A2598" s="48">
        <v>412900</v>
      </c>
      <c r="B2598" s="49" t="s">
        <v>80</v>
      </c>
      <c r="C2598" s="58">
        <v>1000</v>
      </c>
      <c r="D2598" s="58">
        <v>1000</v>
      </c>
      <c r="E2598" s="58">
        <v>0</v>
      </c>
      <c r="F2598" s="283">
        <f t="shared" si="731"/>
        <v>100</v>
      </c>
    </row>
    <row r="2599" spans="1:6" s="55" customFormat="1" x14ac:dyDescent="0.2">
      <c r="A2599" s="46">
        <v>413000</v>
      </c>
      <c r="B2599" s="51" t="s">
        <v>96</v>
      </c>
      <c r="C2599" s="45">
        <f t="shared" ref="C2599:D2599" si="736">C2600</f>
        <v>1500</v>
      </c>
      <c r="D2599" s="45">
        <f t="shared" si="736"/>
        <v>2000</v>
      </c>
      <c r="E2599" s="45">
        <f t="shared" ref="E2599" si="737">E2600</f>
        <v>0</v>
      </c>
      <c r="F2599" s="282">
        <f t="shared" si="731"/>
        <v>133.33333333333331</v>
      </c>
    </row>
    <row r="2600" spans="1:6" s="30" customFormat="1" x14ac:dyDescent="0.2">
      <c r="A2600" s="48">
        <v>413900</v>
      </c>
      <c r="B2600" s="49" t="s">
        <v>106</v>
      </c>
      <c r="C2600" s="58">
        <v>1500</v>
      </c>
      <c r="D2600" s="58">
        <v>2000</v>
      </c>
      <c r="E2600" s="58">
        <v>0</v>
      </c>
      <c r="F2600" s="283">
        <f t="shared" si="731"/>
        <v>133.33333333333331</v>
      </c>
    </row>
    <row r="2601" spans="1:6" s="30" customFormat="1" x14ac:dyDescent="0.2">
      <c r="A2601" s="46">
        <v>510000</v>
      </c>
      <c r="B2601" s="51" t="s">
        <v>244</v>
      </c>
      <c r="C2601" s="45">
        <f>C2602+C2607+C2605</f>
        <v>44400</v>
      </c>
      <c r="D2601" s="45">
        <f>D2602+D2607+D2605</f>
        <v>44400</v>
      </c>
      <c r="E2601" s="45">
        <f>E2602+E2607+E2605</f>
        <v>0</v>
      </c>
      <c r="F2601" s="282">
        <f t="shared" si="731"/>
        <v>100</v>
      </c>
    </row>
    <row r="2602" spans="1:6" s="30" customFormat="1" x14ac:dyDescent="0.2">
      <c r="A2602" s="46">
        <v>511000</v>
      </c>
      <c r="B2602" s="51" t="s">
        <v>245</v>
      </c>
      <c r="C2602" s="45">
        <f>SUM(C2603:C2604)</f>
        <v>35000</v>
      </c>
      <c r="D2602" s="45">
        <f>SUM(D2603:D2604)</f>
        <v>35000</v>
      </c>
      <c r="E2602" s="45">
        <f>SUM(E2603:E2604)</f>
        <v>0</v>
      </c>
      <c r="F2602" s="282">
        <f t="shared" si="731"/>
        <v>100</v>
      </c>
    </row>
    <row r="2603" spans="1:6" s="30" customFormat="1" x14ac:dyDescent="0.2">
      <c r="A2603" s="48">
        <v>511200</v>
      </c>
      <c r="B2603" s="49" t="s">
        <v>247</v>
      </c>
      <c r="C2603" s="58">
        <v>5000</v>
      </c>
      <c r="D2603" s="58">
        <v>5000</v>
      </c>
      <c r="E2603" s="58">
        <v>0</v>
      </c>
      <c r="F2603" s="283">
        <f t="shared" si="731"/>
        <v>100</v>
      </c>
    </row>
    <row r="2604" spans="1:6" s="30" customFormat="1" x14ac:dyDescent="0.2">
      <c r="A2604" s="48">
        <v>511300</v>
      </c>
      <c r="B2604" s="49" t="s">
        <v>248</v>
      </c>
      <c r="C2604" s="58">
        <v>30000</v>
      </c>
      <c r="D2604" s="58">
        <v>30000</v>
      </c>
      <c r="E2604" s="58">
        <v>0</v>
      </c>
      <c r="F2604" s="283">
        <f t="shared" si="731"/>
        <v>100</v>
      </c>
    </row>
    <row r="2605" spans="1:6" s="55" customFormat="1" x14ac:dyDescent="0.2">
      <c r="A2605" s="46">
        <v>513000</v>
      </c>
      <c r="B2605" s="51" t="s">
        <v>252</v>
      </c>
      <c r="C2605" s="45">
        <f t="shared" ref="C2605:D2605" si="738">C2606</f>
        <v>7500</v>
      </c>
      <c r="D2605" s="45">
        <f t="shared" si="738"/>
        <v>7500</v>
      </c>
      <c r="E2605" s="45">
        <f t="shared" ref="E2605" si="739">E2606</f>
        <v>0</v>
      </c>
      <c r="F2605" s="282">
        <f t="shared" si="731"/>
        <v>100</v>
      </c>
    </row>
    <row r="2606" spans="1:6" s="30" customFormat="1" x14ac:dyDescent="0.2">
      <c r="A2606" s="56">
        <v>513700</v>
      </c>
      <c r="B2606" s="49" t="s">
        <v>255</v>
      </c>
      <c r="C2606" s="58">
        <v>7500</v>
      </c>
      <c r="D2606" s="58">
        <v>7500</v>
      </c>
      <c r="E2606" s="58">
        <v>0</v>
      </c>
      <c r="F2606" s="283">
        <f t="shared" si="731"/>
        <v>100</v>
      </c>
    </row>
    <row r="2607" spans="1:6" s="55" customFormat="1" x14ac:dyDescent="0.2">
      <c r="A2607" s="46">
        <v>516000</v>
      </c>
      <c r="B2607" s="51" t="s">
        <v>256</v>
      </c>
      <c r="C2607" s="45">
        <f t="shared" ref="C2607:D2607" si="740">C2608</f>
        <v>1900</v>
      </c>
      <c r="D2607" s="45">
        <f t="shared" si="740"/>
        <v>1900</v>
      </c>
      <c r="E2607" s="45">
        <f t="shared" ref="E2607" si="741">E2608</f>
        <v>0</v>
      </c>
      <c r="F2607" s="282">
        <f t="shared" si="731"/>
        <v>100</v>
      </c>
    </row>
    <row r="2608" spans="1:6" s="30" customFormat="1" x14ac:dyDescent="0.2">
      <c r="A2608" s="48">
        <v>516100</v>
      </c>
      <c r="B2608" s="49" t="s">
        <v>256</v>
      </c>
      <c r="C2608" s="58">
        <v>1900</v>
      </c>
      <c r="D2608" s="58">
        <v>1900</v>
      </c>
      <c r="E2608" s="58">
        <v>0</v>
      </c>
      <c r="F2608" s="283">
        <f t="shared" si="731"/>
        <v>100</v>
      </c>
    </row>
    <row r="2609" spans="1:6" s="55" customFormat="1" x14ac:dyDescent="0.2">
      <c r="A2609" s="46">
        <v>630000</v>
      </c>
      <c r="B2609" s="51" t="s">
        <v>275</v>
      </c>
      <c r="C2609" s="45">
        <f>C2610+C2612</f>
        <v>100000</v>
      </c>
      <c r="D2609" s="45">
        <f>D2610+D2612</f>
        <v>125000</v>
      </c>
      <c r="E2609" s="45">
        <f>E2610+E2612</f>
        <v>8000000</v>
      </c>
      <c r="F2609" s="282">
        <f t="shared" si="731"/>
        <v>125</v>
      </c>
    </row>
    <row r="2610" spans="1:6" s="55" customFormat="1" x14ac:dyDescent="0.2">
      <c r="A2610" s="46">
        <v>631000</v>
      </c>
      <c r="B2610" s="51" t="s">
        <v>276</v>
      </c>
      <c r="C2610" s="45">
        <f>0+C2611</f>
        <v>0</v>
      </c>
      <c r="D2610" s="45">
        <f>0+D2611</f>
        <v>0</v>
      </c>
      <c r="E2610" s="45">
        <f>0+E2611</f>
        <v>8000000</v>
      </c>
      <c r="F2610" s="282">
        <v>0</v>
      </c>
    </row>
    <row r="2611" spans="1:6" s="30" customFormat="1" x14ac:dyDescent="0.2">
      <c r="A2611" s="56">
        <v>631200</v>
      </c>
      <c r="B2611" s="49" t="s">
        <v>278</v>
      </c>
      <c r="C2611" s="58">
        <v>0</v>
      </c>
      <c r="D2611" s="58">
        <v>0</v>
      </c>
      <c r="E2611" s="58">
        <v>8000000</v>
      </c>
      <c r="F2611" s="283">
        <v>0</v>
      </c>
    </row>
    <row r="2612" spans="1:6" s="55" customFormat="1" x14ac:dyDescent="0.2">
      <c r="A2612" s="46">
        <v>638000</v>
      </c>
      <c r="B2612" s="51" t="s">
        <v>282</v>
      </c>
      <c r="C2612" s="45">
        <f t="shared" ref="C2612:D2612" si="742">C2613</f>
        <v>100000</v>
      </c>
      <c r="D2612" s="45">
        <f t="shared" si="742"/>
        <v>125000</v>
      </c>
      <c r="E2612" s="45">
        <f t="shared" ref="E2612" si="743">E2613</f>
        <v>0</v>
      </c>
      <c r="F2612" s="282">
        <f t="shared" si="731"/>
        <v>125</v>
      </c>
    </row>
    <row r="2613" spans="1:6" s="30" customFormat="1" x14ac:dyDescent="0.2">
      <c r="A2613" s="48">
        <v>638100</v>
      </c>
      <c r="B2613" s="49" t="s">
        <v>283</v>
      </c>
      <c r="C2613" s="58">
        <v>100000</v>
      </c>
      <c r="D2613" s="58">
        <v>125000</v>
      </c>
      <c r="E2613" s="58">
        <v>0</v>
      </c>
      <c r="F2613" s="283">
        <f t="shared" si="731"/>
        <v>125</v>
      </c>
    </row>
    <row r="2614" spans="1:6" s="30" customFormat="1" x14ac:dyDescent="0.2">
      <c r="A2614" s="89"/>
      <c r="B2614" s="83" t="s">
        <v>292</v>
      </c>
      <c r="C2614" s="87">
        <f>C2580+C2601+C2609</f>
        <v>5181700</v>
      </c>
      <c r="D2614" s="87">
        <f>D2580+D2601+D2609</f>
        <v>5263100</v>
      </c>
      <c r="E2614" s="87">
        <f>E2580+E2601+E2609</f>
        <v>8000000</v>
      </c>
      <c r="F2614" s="34">
        <f t="shared" si="731"/>
        <v>101.57091302082328</v>
      </c>
    </row>
    <row r="2615" spans="1:6" s="30" customFormat="1" x14ac:dyDescent="0.2">
      <c r="A2615" s="66"/>
      <c r="B2615" s="44"/>
      <c r="C2615" s="67"/>
      <c r="D2615" s="67"/>
      <c r="E2615" s="67"/>
      <c r="F2615" s="279"/>
    </row>
    <row r="2616" spans="1:6" s="30" customFormat="1" x14ac:dyDescent="0.2">
      <c r="A2616" s="43"/>
      <c r="B2616" s="44"/>
      <c r="C2616" s="50"/>
      <c r="D2616" s="50"/>
      <c r="E2616" s="50"/>
      <c r="F2616" s="284"/>
    </row>
    <row r="2617" spans="1:6" s="30" customFormat="1" x14ac:dyDescent="0.2">
      <c r="A2617" s="48" t="s">
        <v>435</v>
      </c>
      <c r="B2617" s="51"/>
      <c r="C2617" s="50"/>
      <c r="D2617" s="50"/>
      <c r="E2617" s="50"/>
      <c r="F2617" s="284"/>
    </row>
    <row r="2618" spans="1:6" s="30" customFormat="1" x14ac:dyDescent="0.2">
      <c r="A2618" s="48" t="s">
        <v>372</v>
      </c>
      <c r="B2618" s="51"/>
      <c r="C2618" s="50"/>
      <c r="D2618" s="50"/>
      <c r="E2618" s="50"/>
      <c r="F2618" s="284"/>
    </row>
    <row r="2619" spans="1:6" s="30" customFormat="1" x14ac:dyDescent="0.2">
      <c r="A2619" s="48" t="s">
        <v>436</v>
      </c>
      <c r="B2619" s="51"/>
      <c r="C2619" s="50"/>
      <c r="D2619" s="50"/>
      <c r="E2619" s="50"/>
      <c r="F2619" s="284"/>
    </row>
    <row r="2620" spans="1:6" s="30" customFormat="1" x14ac:dyDescent="0.2">
      <c r="A2620" s="48" t="s">
        <v>291</v>
      </c>
      <c r="B2620" s="51"/>
      <c r="C2620" s="50"/>
      <c r="D2620" s="50"/>
      <c r="E2620" s="50"/>
      <c r="F2620" s="284"/>
    </row>
    <row r="2621" spans="1:6" s="30" customFormat="1" x14ac:dyDescent="0.2">
      <c r="A2621" s="48"/>
      <c r="B2621" s="79"/>
      <c r="C2621" s="67"/>
      <c r="D2621" s="67"/>
      <c r="E2621" s="67"/>
      <c r="F2621" s="279"/>
    </row>
    <row r="2622" spans="1:6" s="30" customFormat="1" x14ac:dyDescent="0.2">
      <c r="A2622" s="46">
        <v>410000</v>
      </c>
      <c r="B2622" s="47" t="s">
        <v>44</v>
      </c>
      <c r="C2622" s="45">
        <f t="shared" ref="C2622:D2622" si="744">C2623+C2628+C2640</f>
        <v>1722800</v>
      </c>
      <c r="D2622" s="45">
        <f t="shared" si="744"/>
        <v>1741300</v>
      </c>
      <c r="E2622" s="45">
        <f t="shared" ref="E2622" si="745">E2623+E2628+E2640</f>
        <v>0</v>
      </c>
      <c r="F2622" s="282">
        <f t="shared" ref="F2622:F2653" si="746">D2622/C2622*100</f>
        <v>101.07383329463664</v>
      </c>
    </row>
    <row r="2623" spans="1:6" s="30" customFormat="1" x14ac:dyDescent="0.2">
      <c r="A2623" s="46">
        <v>411000</v>
      </c>
      <c r="B2623" s="47" t="s">
        <v>45</v>
      </c>
      <c r="C2623" s="45">
        <f t="shared" ref="C2623:D2623" si="747">SUM(C2624:C2627)</f>
        <v>1440000</v>
      </c>
      <c r="D2623" s="45">
        <f t="shared" si="747"/>
        <v>1460000</v>
      </c>
      <c r="E2623" s="45">
        <f t="shared" ref="E2623" si="748">SUM(E2624:E2627)</f>
        <v>0</v>
      </c>
      <c r="F2623" s="282">
        <f t="shared" si="746"/>
        <v>101.38888888888889</v>
      </c>
    </row>
    <row r="2624" spans="1:6" s="30" customFormat="1" x14ac:dyDescent="0.2">
      <c r="A2624" s="48">
        <v>411100</v>
      </c>
      <c r="B2624" s="49" t="s">
        <v>46</v>
      </c>
      <c r="C2624" s="58">
        <v>1296000</v>
      </c>
      <c r="D2624" s="58">
        <v>1310000</v>
      </c>
      <c r="E2624" s="58">
        <v>0</v>
      </c>
      <c r="F2624" s="283">
        <f t="shared" si="746"/>
        <v>101.08024691358024</v>
      </c>
    </row>
    <row r="2625" spans="1:6" s="30" customFormat="1" x14ac:dyDescent="0.2">
      <c r="A2625" s="48">
        <v>411200</v>
      </c>
      <c r="B2625" s="49" t="s">
        <v>47</v>
      </c>
      <c r="C2625" s="58">
        <v>99000</v>
      </c>
      <c r="D2625" s="58">
        <v>105000</v>
      </c>
      <c r="E2625" s="58">
        <v>0</v>
      </c>
      <c r="F2625" s="283">
        <f t="shared" si="746"/>
        <v>106.06060606060606</v>
      </c>
    </row>
    <row r="2626" spans="1:6" s="30" customFormat="1" ht="40.5" x14ac:dyDescent="0.2">
      <c r="A2626" s="48">
        <v>411300</v>
      </c>
      <c r="B2626" s="49" t="s">
        <v>48</v>
      </c>
      <c r="C2626" s="58">
        <v>30000</v>
      </c>
      <c r="D2626" s="58">
        <v>30000</v>
      </c>
      <c r="E2626" s="58">
        <v>0</v>
      </c>
      <c r="F2626" s="283">
        <f t="shared" si="746"/>
        <v>100</v>
      </c>
    </row>
    <row r="2627" spans="1:6" s="30" customFormat="1" x14ac:dyDescent="0.2">
      <c r="A2627" s="48">
        <v>411400</v>
      </c>
      <c r="B2627" s="49" t="s">
        <v>49</v>
      </c>
      <c r="C2627" s="58">
        <v>15000</v>
      </c>
      <c r="D2627" s="58">
        <v>15000</v>
      </c>
      <c r="E2627" s="58">
        <v>0</v>
      </c>
      <c r="F2627" s="283">
        <f t="shared" si="746"/>
        <v>100</v>
      </c>
    </row>
    <row r="2628" spans="1:6" s="30" customFormat="1" x14ac:dyDescent="0.2">
      <c r="A2628" s="46">
        <v>412000</v>
      </c>
      <c r="B2628" s="51" t="s">
        <v>50</v>
      </c>
      <c r="C2628" s="45">
        <f t="shared" ref="C2628:D2628" si="749">SUM(C2629:C2639)</f>
        <v>281600</v>
      </c>
      <c r="D2628" s="45">
        <f t="shared" si="749"/>
        <v>280100</v>
      </c>
      <c r="E2628" s="45">
        <f t="shared" ref="E2628" si="750">SUM(E2629:E2639)</f>
        <v>0</v>
      </c>
      <c r="F2628" s="282">
        <f t="shared" si="746"/>
        <v>99.467329545454547</v>
      </c>
    </row>
    <row r="2629" spans="1:6" s="30" customFormat="1" x14ac:dyDescent="0.2">
      <c r="A2629" s="48">
        <v>412200</v>
      </c>
      <c r="B2629" s="49" t="s">
        <v>52</v>
      </c>
      <c r="C2629" s="58">
        <v>156000</v>
      </c>
      <c r="D2629" s="58">
        <v>154000</v>
      </c>
      <c r="E2629" s="58">
        <v>0</v>
      </c>
      <c r="F2629" s="283">
        <f t="shared" si="746"/>
        <v>98.71794871794873</v>
      </c>
    </row>
    <row r="2630" spans="1:6" s="30" customFormat="1" x14ac:dyDescent="0.2">
      <c r="A2630" s="48">
        <v>412300</v>
      </c>
      <c r="B2630" s="49" t="s">
        <v>53</v>
      </c>
      <c r="C2630" s="58">
        <v>20099.999999999996</v>
      </c>
      <c r="D2630" s="58">
        <v>20099.999999999996</v>
      </c>
      <c r="E2630" s="58">
        <v>0</v>
      </c>
      <c r="F2630" s="283">
        <f t="shared" si="746"/>
        <v>100</v>
      </c>
    </row>
    <row r="2631" spans="1:6" s="30" customFormat="1" x14ac:dyDescent="0.2">
      <c r="A2631" s="48">
        <v>412500</v>
      </c>
      <c r="B2631" s="49" t="s">
        <v>57</v>
      </c>
      <c r="C2631" s="58">
        <v>5100.0000000000018</v>
      </c>
      <c r="D2631" s="58">
        <v>5100.0000000000018</v>
      </c>
      <c r="E2631" s="58">
        <v>0</v>
      </c>
      <c r="F2631" s="283">
        <f t="shared" si="746"/>
        <v>100</v>
      </c>
    </row>
    <row r="2632" spans="1:6" s="30" customFormat="1" x14ac:dyDescent="0.2">
      <c r="A2632" s="48">
        <v>412600</v>
      </c>
      <c r="B2632" s="49" t="s">
        <v>58</v>
      </c>
      <c r="C2632" s="58">
        <v>7500</v>
      </c>
      <c r="D2632" s="58">
        <v>7500</v>
      </c>
      <c r="E2632" s="58">
        <v>0</v>
      </c>
      <c r="F2632" s="283">
        <f t="shared" si="746"/>
        <v>100</v>
      </c>
    </row>
    <row r="2633" spans="1:6" s="30" customFormat="1" x14ac:dyDescent="0.2">
      <c r="A2633" s="48">
        <v>412700</v>
      </c>
      <c r="B2633" s="49" t="s">
        <v>60</v>
      </c>
      <c r="C2633" s="58">
        <v>75000</v>
      </c>
      <c r="D2633" s="58">
        <v>75000</v>
      </c>
      <c r="E2633" s="58">
        <v>0</v>
      </c>
      <c r="F2633" s="283">
        <f t="shared" si="746"/>
        <v>100</v>
      </c>
    </row>
    <row r="2634" spans="1:6" s="30" customFormat="1" x14ac:dyDescent="0.2">
      <c r="A2634" s="48">
        <v>412900</v>
      </c>
      <c r="B2634" s="49" t="s">
        <v>74</v>
      </c>
      <c r="C2634" s="58">
        <v>1000</v>
      </c>
      <c r="D2634" s="58">
        <v>1000</v>
      </c>
      <c r="E2634" s="58">
        <v>0</v>
      </c>
      <c r="F2634" s="283">
        <f t="shared" si="746"/>
        <v>100</v>
      </c>
    </row>
    <row r="2635" spans="1:6" s="30" customFormat="1" x14ac:dyDescent="0.2">
      <c r="A2635" s="48">
        <v>412900</v>
      </c>
      <c r="B2635" s="49" t="s">
        <v>75</v>
      </c>
      <c r="C2635" s="58">
        <v>2000</v>
      </c>
      <c r="D2635" s="58">
        <v>2000</v>
      </c>
      <c r="E2635" s="58">
        <v>0</v>
      </c>
      <c r="F2635" s="283">
        <f t="shared" si="746"/>
        <v>100</v>
      </c>
    </row>
    <row r="2636" spans="1:6" s="30" customFormat="1" x14ac:dyDescent="0.2">
      <c r="A2636" s="48">
        <v>412900</v>
      </c>
      <c r="B2636" s="53" t="s">
        <v>76</v>
      </c>
      <c r="C2636" s="58">
        <v>400</v>
      </c>
      <c r="D2636" s="58">
        <v>400</v>
      </c>
      <c r="E2636" s="58">
        <v>0</v>
      </c>
      <c r="F2636" s="283">
        <f t="shared" si="746"/>
        <v>100</v>
      </c>
    </row>
    <row r="2637" spans="1:6" s="30" customFormat="1" x14ac:dyDescent="0.2">
      <c r="A2637" s="48">
        <v>412900</v>
      </c>
      <c r="B2637" s="53" t="s">
        <v>77</v>
      </c>
      <c r="C2637" s="58">
        <v>1000</v>
      </c>
      <c r="D2637" s="58">
        <v>1000</v>
      </c>
      <c r="E2637" s="58">
        <v>0</v>
      </c>
      <c r="F2637" s="283">
        <f t="shared" si="746"/>
        <v>100</v>
      </c>
    </row>
    <row r="2638" spans="1:6" s="30" customFormat="1" x14ac:dyDescent="0.2">
      <c r="A2638" s="48">
        <v>412900</v>
      </c>
      <c r="B2638" s="53" t="s">
        <v>78</v>
      </c>
      <c r="C2638" s="58">
        <v>3000</v>
      </c>
      <c r="D2638" s="58">
        <v>2999.9999999999995</v>
      </c>
      <c r="E2638" s="58">
        <v>0</v>
      </c>
      <c r="F2638" s="283">
        <f t="shared" si="746"/>
        <v>99.999999999999986</v>
      </c>
    </row>
    <row r="2639" spans="1:6" s="30" customFormat="1" x14ac:dyDescent="0.2">
      <c r="A2639" s="48">
        <v>412900</v>
      </c>
      <c r="B2639" s="49" t="s">
        <v>80</v>
      </c>
      <c r="C2639" s="58">
        <v>10500</v>
      </c>
      <c r="D2639" s="58">
        <v>11000</v>
      </c>
      <c r="E2639" s="58">
        <v>0</v>
      </c>
      <c r="F2639" s="283">
        <f t="shared" si="746"/>
        <v>104.76190476190477</v>
      </c>
    </row>
    <row r="2640" spans="1:6" s="55" customFormat="1" x14ac:dyDescent="0.2">
      <c r="A2640" s="46">
        <v>413000</v>
      </c>
      <c r="B2640" s="51" t="s">
        <v>96</v>
      </c>
      <c r="C2640" s="45">
        <f t="shared" ref="C2640:D2640" si="751">C2641</f>
        <v>1199.9999999999998</v>
      </c>
      <c r="D2640" s="45">
        <f t="shared" si="751"/>
        <v>1200</v>
      </c>
      <c r="E2640" s="45">
        <f t="shared" ref="E2640" si="752">E2641</f>
        <v>0</v>
      </c>
      <c r="F2640" s="282">
        <f t="shared" si="746"/>
        <v>100.00000000000003</v>
      </c>
    </row>
    <row r="2641" spans="1:6" s="30" customFormat="1" x14ac:dyDescent="0.2">
      <c r="A2641" s="48">
        <v>413900</v>
      </c>
      <c r="B2641" s="49" t="s">
        <v>106</v>
      </c>
      <c r="C2641" s="58">
        <v>1199.9999999999998</v>
      </c>
      <c r="D2641" s="58">
        <v>1200</v>
      </c>
      <c r="E2641" s="58">
        <v>0</v>
      </c>
      <c r="F2641" s="283">
        <f t="shared" si="746"/>
        <v>100.00000000000003</v>
      </c>
    </row>
    <row r="2642" spans="1:6" s="55" customFormat="1" x14ac:dyDescent="0.2">
      <c r="A2642" s="46">
        <v>510000</v>
      </c>
      <c r="B2642" s="51" t="s">
        <v>244</v>
      </c>
      <c r="C2642" s="45">
        <f>C2643+C2646+0</f>
        <v>46500</v>
      </c>
      <c r="D2642" s="45">
        <f>D2643+D2646+0</f>
        <v>46500</v>
      </c>
      <c r="E2642" s="45">
        <f>E2643+E2646+0</f>
        <v>0</v>
      </c>
      <c r="F2642" s="282">
        <f t="shared" si="746"/>
        <v>100</v>
      </c>
    </row>
    <row r="2643" spans="1:6" s="30" customFormat="1" x14ac:dyDescent="0.2">
      <c r="A2643" s="46">
        <v>511000</v>
      </c>
      <c r="B2643" s="51" t="s">
        <v>245</v>
      </c>
      <c r="C2643" s="45">
        <f t="shared" ref="C2643:D2643" si="753">SUM(C2644:C2645)</f>
        <v>45000</v>
      </c>
      <c r="D2643" s="45">
        <f t="shared" si="753"/>
        <v>45000</v>
      </c>
      <c r="E2643" s="45">
        <f t="shared" ref="E2643" si="754">SUM(E2644:E2645)</f>
        <v>0</v>
      </c>
      <c r="F2643" s="282">
        <f t="shared" si="746"/>
        <v>100</v>
      </c>
    </row>
    <row r="2644" spans="1:6" s="30" customFormat="1" x14ac:dyDescent="0.2">
      <c r="A2644" s="48">
        <v>511200</v>
      </c>
      <c r="B2644" s="49" t="s">
        <v>247</v>
      </c>
      <c r="C2644" s="58">
        <v>40000</v>
      </c>
      <c r="D2644" s="58">
        <v>40000</v>
      </c>
      <c r="E2644" s="58">
        <v>0</v>
      </c>
      <c r="F2644" s="283">
        <f t="shared" si="746"/>
        <v>100</v>
      </c>
    </row>
    <row r="2645" spans="1:6" s="30" customFormat="1" x14ac:dyDescent="0.2">
      <c r="A2645" s="48">
        <v>511300</v>
      </c>
      <c r="B2645" s="49" t="s">
        <v>248</v>
      </c>
      <c r="C2645" s="58">
        <v>5000</v>
      </c>
      <c r="D2645" s="58">
        <v>5000</v>
      </c>
      <c r="E2645" s="58">
        <v>0</v>
      </c>
      <c r="F2645" s="283">
        <f t="shared" si="746"/>
        <v>100</v>
      </c>
    </row>
    <row r="2646" spans="1:6" s="55" customFormat="1" x14ac:dyDescent="0.2">
      <c r="A2646" s="46">
        <v>516000</v>
      </c>
      <c r="B2646" s="51" t="s">
        <v>256</v>
      </c>
      <c r="C2646" s="45">
        <f t="shared" ref="C2646:D2646" si="755">C2647</f>
        <v>1500</v>
      </c>
      <c r="D2646" s="45">
        <f t="shared" si="755"/>
        <v>1500</v>
      </c>
      <c r="E2646" s="45">
        <f t="shared" ref="E2646" si="756">E2647</f>
        <v>0</v>
      </c>
      <c r="F2646" s="282">
        <f t="shared" si="746"/>
        <v>100</v>
      </c>
    </row>
    <row r="2647" spans="1:6" s="30" customFormat="1" x14ac:dyDescent="0.2">
      <c r="A2647" s="48">
        <v>516100</v>
      </c>
      <c r="B2647" s="49" t="s">
        <v>256</v>
      </c>
      <c r="C2647" s="58">
        <v>1500</v>
      </c>
      <c r="D2647" s="58">
        <v>1500</v>
      </c>
      <c r="E2647" s="58">
        <v>0</v>
      </c>
      <c r="F2647" s="283">
        <f t="shared" si="746"/>
        <v>100</v>
      </c>
    </row>
    <row r="2648" spans="1:6" s="55" customFormat="1" x14ac:dyDescent="0.2">
      <c r="A2648" s="46">
        <v>630000</v>
      </c>
      <c r="B2648" s="51" t="s">
        <v>275</v>
      </c>
      <c r="C2648" s="45">
        <f>C2649+C2651</f>
        <v>31000</v>
      </c>
      <c r="D2648" s="45">
        <f>D2649+D2651</f>
        <v>31000</v>
      </c>
      <c r="E2648" s="45">
        <f>E2649+E2651</f>
        <v>673200</v>
      </c>
      <c r="F2648" s="282">
        <f t="shared" si="746"/>
        <v>100</v>
      </c>
    </row>
    <row r="2649" spans="1:6" s="55" customFormat="1" x14ac:dyDescent="0.2">
      <c r="A2649" s="46">
        <v>631000</v>
      </c>
      <c r="B2649" s="51" t="s">
        <v>276</v>
      </c>
      <c r="C2649" s="45">
        <f>0+C2650</f>
        <v>0</v>
      </c>
      <c r="D2649" s="45">
        <f>0+D2650</f>
        <v>0</v>
      </c>
      <c r="E2649" s="45">
        <f>0+E2650</f>
        <v>673200</v>
      </c>
      <c r="F2649" s="282">
        <v>0</v>
      </c>
    </row>
    <row r="2650" spans="1:6" s="30" customFormat="1" x14ac:dyDescent="0.2">
      <c r="A2650" s="56">
        <v>631200</v>
      </c>
      <c r="B2650" s="49" t="s">
        <v>278</v>
      </c>
      <c r="C2650" s="58">
        <v>0</v>
      </c>
      <c r="D2650" s="58">
        <v>0</v>
      </c>
      <c r="E2650" s="58">
        <v>673200</v>
      </c>
      <c r="F2650" s="283">
        <v>0</v>
      </c>
    </row>
    <row r="2651" spans="1:6" s="55" customFormat="1" x14ac:dyDescent="0.2">
      <c r="A2651" s="46">
        <v>638000</v>
      </c>
      <c r="B2651" s="51" t="s">
        <v>282</v>
      </c>
      <c r="C2651" s="45">
        <f t="shared" ref="C2651:D2651" si="757">C2652</f>
        <v>31000</v>
      </c>
      <c r="D2651" s="45">
        <f t="shared" si="757"/>
        <v>31000</v>
      </c>
      <c r="E2651" s="45">
        <f t="shared" ref="E2651" si="758">E2652</f>
        <v>0</v>
      </c>
      <c r="F2651" s="282">
        <f t="shared" si="746"/>
        <v>100</v>
      </c>
    </row>
    <row r="2652" spans="1:6" s="30" customFormat="1" x14ac:dyDescent="0.2">
      <c r="A2652" s="48">
        <v>638100</v>
      </c>
      <c r="B2652" s="49" t="s">
        <v>283</v>
      </c>
      <c r="C2652" s="58">
        <v>31000</v>
      </c>
      <c r="D2652" s="58">
        <v>31000</v>
      </c>
      <c r="E2652" s="58">
        <v>0</v>
      </c>
      <c r="F2652" s="283">
        <f t="shared" si="746"/>
        <v>100</v>
      </c>
    </row>
    <row r="2653" spans="1:6" s="30" customFormat="1" x14ac:dyDescent="0.2">
      <c r="A2653" s="89"/>
      <c r="B2653" s="83" t="s">
        <v>292</v>
      </c>
      <c r="C2653" s="87">
        <f>C2622+C2642+C2648</f>
        <v>1800300</v>
      </c>
      <c r="D2653" s="87">
        <f>D2622+D2642+D2648</f>
        <v>1818800</v>
      </c>
      <c r="E2653" s="87">
        <f>E2622+E2642+E2648</f>
        <v>673200</v>
      </c>
      <c r="F2653" s="34">
        <f t="shared" si="746"/>
        <v>101.02760651002612</v>
      </c>
    </row>
    <row r="2654" spans="1:6" s="30" customFormat="1" x14ac:dyDescent="0.2">
      <c r="A2654" s="66"/>
      <c r="B2654" s="44"/>
      <c r="C2654" s="67"/>
      <c r="D2654" s="67"/>
      <c r="E2654" s="67"/>
      <c r="F2654" s="279"/>
    </row>
    <row r="2655" spans="1:6" s="30" customFormat="1" x14ac:dyDescent="0.2">
      <c r="A2655" s="43"/>
      <c r="B2655" s="44"/>
      <c r="C2655" s="50"/>
      <c r="D2655" s="50"/>
      <c r="E2655" s="50"/>
      <c r="F2655" s="284"/>
    </row>
    <row r="2656" spans="1:6" s="30" customFormat="1" x14ac:dyDescent="0.2">
      <c r="A2656" s="48" t="s">
        <v>437</v>
      </c>
      <c r="B2656" s="51"/>
      <c r="C2656" s="50"/>
      <c r="D2656" s="50"/>
      <c r="E2656" s="50"/>
      <c r="F2656" s="284"/>
    </row>
    <row r="2657" spans="1:6" s="30" customFormat="1" x14ac:dyDescent="0.2">
      <c r="A2657" s="48" t="s">
        <v>372</v>
      </c>
      <c r="B2657" s="51"/>
      <c r="C2657" s="50"/>
      <c r="D2657" s="50"/>
      <c r="E2657" s="50"/>
      <c r="F2657" s="284"/>
    </row>
    <row r="2658" spans="1:6" s="30" customFormat="1" x14ac:dyDescent="0.2">
      <c r="A2658" s="48" t="s">
        <v>438</v>
      </c>
      <c r="B2658" s="51"/>
      <c r="C2658" s="50"/>
      <c r="D2658" s="50"/>
      <c r="E2658" s="50"/>
      <c r="F2658" s="284"/>
    </row>
    <row r="2659" spans="1:6" s="30" customFormat="1" x14ac:dyDescent="0.2">
      <c r="A2659" s="48" t="s">
        <v>291</v>
      </c>
      <c r="B2659" s="51"/>
      <c r="C2659" s="50"/>
      <c r="D2659" s="50"/>
      <c r="E2659" s="50"/>
      <c r="F2659" s="284"/>
    </row>
    <row r="2660" spans="1:6" s="30" customFormat="1" x14ac:dyDescent="0.2">
      <c r="A2660" s="48"/>
      <c r="B2660" s="79"/>
      <c r="C2660" s="67"/>
      <c r="D2660" s="67"/>
      <c r="E2660" s="67"/>
      <c r="F2660" s="279"/>
    </row>
    <row r="2661" spans="1:6" s="30" customFormat="1" x14ac:dyDescent="0.2">
      <c r="A2661" s="46">
        <v>410000</v>
      </c>
      <c r="B2661" s="47" t="s">
        <v>44</v>
      </c>
      <c r="C2661" s="45">
        <f>C2662+C2667+C2679</f>
        <v>2325600</v>
      </c>
      <c r="D2661" s="45">
        <f>D2662+D2667+D2679</f>
        <v>2323700</v>
      </c>
      <c r="E2661" s="45">
        <f>E2662+E2667+E2679</f>
        <v>0</v>
      </c>
      <c r="F2661" s="282">
        <f t="shared" ref="F2661:F2691" si="759">D2661/C2661*100</f>
        <v>99.91830065359477</v>
      </c>
    </row>
    <row r="2662" spans="1:6" s="30" customFormat="1" x14ac:dyDescent="0.2">
      <c r="A2662" s="46">
        <v>411000</v>
      </c>
      <c r="B2662" s="47" t="s">
        <v>45</v>
      </c>
      <c r="C2662" s="45">
        <f t="shared" ref="C2662:D2662" si="760">SUM(C2663:C2666)</f>
        <v>1872900</v>
      </c>
      <c r="D2662" s="45">
        <f t="shared" si="760"/>
        <v>1874900</v>
      </c>
      <c r="E2662" s="45">
        <f t="shared" ref="E2662" si="761">SUM(E2663:E2666)</f>
        <v>0</v>
      </c>
      <c r="F2662" s="282">
        <f t="shared" si="759"/>
        <v>100.10678626728603</v>
      </c>
    </row>
    <row r="2663" spans="1:6" s="30" customFormat="1" x14ac:dyDescent="0.2">
      <c r="A2663" s="48">
        <v>411100</v>
      </c>
      <c r="B2663" s="49" t="s">
        <v>46</v>
      </c>
      <c r="C2663" s="58">
        <v>1773000</v>
      </c>
      <c r="D2663" s="58">
        <v>1762100</v>
      </c>
      <c r="E2663" s="58">
        <v>0</v>
      </c>
      <c r="F2663" s="283">
        <f t="shared" si="759"/>
        <v>99.385222786238018</v>
      </c>
    </row>
    <row r="2664" spans="1:6" s="30" customFormat="1" x14ac:dyDescent="0.2">
      <c r="A2664" s="48">
        <v>411200</v>
      </c>
      <c r="B2664" s="49" t="s">
        <v>47</v>
      </c>
      <c r="C2664" s="58">
        <v>59900</v>
      </c>
      <c r="D2664" s="58">
        <v>59900</v>
      </c>
      <c r="E2664" s="58">
        <v>0</v>
      </c>
      <c r="F2664" s="283">
        <f t="shared" si="759"/>
        <v>100</v>
      </c>
    </row>
    <row r="2665" spans="1:6" s="30" customFormat="1" ht="40.5" x14ac:dyDescent="0.2">
      <c r="A2665" s="48">
        <v>411300</v>
      </c>
      <c r="B2665" s="49" t="s">
        <v>48</v>
      </c>
      <c r="C2665" s="58">
        <v>10000</v>
      </c>
      <c r="D2665" s="58">
        <v>22900</v>
      </c>
      <c r="E2665" s="58">
        <v>0</v>
      </c>
      <c r="F2665" s="283">
        <f t="shared" si="759"/>
        <v>229</v>
      </c>
    </row>
    <row r="2666" spans="1:6" s="30" customFormat="1" x14ac:dyDescent="0.2">
      <c r="A2666" s="48">
        <v>411400</v>
      </c>
      <c r="B2666" s="49" t="s">
        <v>49</v>
      </c>
      <c r="C2666" s="58">
        <v>30000</v>
      </c>
      <c r="D2666" s="58">
        <v>30000</v>
      </c>
      <c r="E2666" s="58">
        <v>0</v>
      </c>
      <c r="F2666" s="283">
        <f t="shared" si="759"/>
        <v>100</v>
      </c>
    </row>
    <row r="2667" spans="1:6" s="30" customFormat="1" x14ac:dyDescent="0.2">
      <c r="A2667" s="46">
        <v>412000</v>
      </c>
      <c r="B2667" s="51" t="s">
        <v>50</v>
      </c>
      <c r="C2667" s="45">
        <f>SUM(C2668:C2678)</f>
        <v>451700</v>
      </c>
      <c r="D2667" s="45">
        <f>SUM(D2668:D2678)</f>
        <v>447800</v>
      </c>
      <c r="E2667" s="45">
        <f>SUM(E2668:E2678)</f>
        <v>0</v>
      </c>
      <c r="F2667" s="282">
        <f t="shared" si="759"/>
        <v>99.136595085233552</v>
      </c>
    </row>
    <row r="2668" spans="1:6" s="30" customFormat="1" x14ac:dyDescent="0.2">
      <c r="A2668" s="56">
        <v>412100</v>
      </c>
      <c r="B2668" s="49" t="s">
        <v>51</v>
      </c>
      <c r="C2668" s="58">
        <v>34999.999999999993</v>
      </c>
      <c r="D2668" s="58">
        <v>30999.999999999996</v>
      </c>
      <c r="E2668" s="58">
        <v>0</v>
      </c>
      <c r="F2668" s="283">
        <f t="shared" si="759"/>
        <v>88.571428571428584</v>
      </c>
    </row>
    <row r="2669" spans="1:6" s="30" customFormat="1" x14ac:dyDescent="0.2">
      <c r="A2669" s="48">
        <v>412200</v>
      </c>
      <c r="B2669" s="49" t="s">
        <v>52</v>
      </c>
      <c r="C2669" s="58">
        <v>204000</v>
      </c>
      <c r="D2669" s="58">
        <v>200000</v>
      </c>
      <c r="E2669" s="58">
        <v>0</v>
      </c>
      <c r="F2669" s="283">
        <f t="shared" si="759"/>
        <v>98.039215686274503</v>
      </c>
    </row>
    <row r="2670" spans="1:6" s="30" customFormat="1" x14ac:dyDescent="0.2">
      <c r="A2670" s="48">
        <v>412300</v>
      </c>
      <c r="B2670" s="49" t="s">
        <v>53</v>
      </c>
      <c r="C2670" s="58">
        <v>48000</v>
      </c>
      <c r="D2670" s="58">
        <v>48000</v>
      </c>
      <c r="E2670" s="58">
        <v>0</v>
      </c>
      <c r="F2670" s="283">
        <f t="shared" si="759"/>
        <v>100</v>
      </c>
    </row>
    <row r="2671" spans="1:6" s="30" customFormat="1" x14ac:dyDescent="0.2">
      <c r="A2671" s="48">
        <v>412500</v>
      </c>
      <c r="B2671" s="49" t="s">
        <v>57</v>
      </c>
      <c r="C2671" s="58">
        <v>10100</v>
      </c>
      <c r="D2671" s="58">
        <v>10100</v>
      </c>
      <c r="E2671" s="58">
        <v>0</v>
      </c>
      <c r="F2671" s="283">
        <f t="shared" si="759"/>
        <v>100</v>
      </c>
    </row>
    <row r="2672" spans="1:6" s="30" customFormat="1" x14ac:dyDescent="0.2">
      <c r="A2672" s="48">
        <v>412600</v>
      </c>
      <c r="B2672" s="49" t="s">
        <v>58</v>
      </c>
      <c r="C2672" s="58">
        <v>11000</v>
      </c>
      <c r="D2672" s="58">
        <v>11000</v>
      </c>
      <c r="E2672" s="58">
        <v>0</v>
      </c>
      <c r="F2672" s="283">
        <f t="shared" si="759"/>
        <v>100</v>
      </c>
    </row>
    <row r="2673" spans="1:6" s="30" customFormat="1" x14ac:dyDescent="0.2">
      <c r="A2673" s="48">
        <v>412700</v>
      </c>
      <c r="B2673" s="49" t="s">
        <v>60</v>
      </c>
      <c r="C2673" s="58">
        <v>127000</v>
      </c>
      <c r="D2673" s="58">
        <v>127000</v>
      </c>
      <c r="E2673" s="58">
        <v>0</v>
      </c>
      <c r="F2673" s="283">
        <f t="shared" si="759"/>
        <v>100</v>
      </c>
    </row>
    <row r="2674" spans="1:6" s="30" customFormat="1" x14ac:dyDescent="0.2">
      <c r="A2674" s="48">
        <v>412900</v>
      </c>
      <c r="B2674" s="53" t="s">
        <v>75</v>
      </c>
      <c r="C2674" s="58">
        <v>11000</v>
      </c>
      <c r="D2674" s="58">
        <v>11000</v>
      </c>
      <c r="E2674" s="58">
        <v>0</v>
      </c>
      <c r="F2674" s="283">
        <f t="shared" si="759"/>
        <v>100</v>
      </c>
    </row>
    <row r="2675" spans="1:6" s="30" customFormat="1" x14ac:dyDescent="0.2">
      <c r="A2675" s="48">
        <v>412900</v>
      </c>
      <c r="B2675" s="53" t="s">
        <v>76</v>
      </c>
      <c r="C2675" s="58">
        <v>1000</v>
      </c>
      <c r="D2675" s="58">
        <v>1000</v>
      </c>
      <c r="E2675" s="58">
        <v>0</v>
      </c>
      <c r="F2675" s="283">
        <f t="shared" si="759"/>
        <v>100</v>
      </c>
    </row>
    <row r="2676" spans="1:6" s="30" customFormat="1" x14ac:dyDescent="0.2">
      <c r="A2676" s="48">
        <v>412900</v>
      </c>
      <c r="B2676" s="53" t="s">
        <v>77</v>
      </c>
      <c r="C2676" s="58">
        <v>499.99999999999994</v>
      </c>
      <c r="D2676" s="58">
        <v>500</v>
      </c>
      <c r="E2676" s="58">
        <v>0</v>
      </c>
      <c r="F2676" s="283">
        <f t="shared" si="759"/>
        <v>100.00000000000003</v>
      </c>
    </row>
    <row r="2677" spans="1:6" s="30" customFormat="1" x14ac:dyDescent="0.2">
      <c r="A2677" s="48">
        <v>412900</v>
      </c>
      <c r="B2677" s="53" t="s">
        <v>78</v>
      </c>
      <c r="C2677" s="58">
        <v>4000</v>
      </c>
      <c r="D2677" s="58">
        <v>4100</v>
      </c>
      <c r="E2677" s="58">
        <v>0</v>
      </c>
      <c r="F2677" s="283">
        <f t="shared" si="759"/>
        <v>102.49999999999999</v>
      </c>
    </row>
    <row r="2678" spans="1:6" s="30" customFormat="1" x14ac:dyDescent="0.2">
      <c r="A2678" s="48">
        <v>412900</v>
      </c>
      <c r="B2678" s="53" t="s">
        <v>80</v>
      </c>
      <c r="C2678" s="58">
        <v>100</v>
      </c>
      <c r="D2678" s="58">
        <v>4100</v>
      </c>
      <c r="E2678" s="58">
        <v>0</v>
      </c>
      <c r="F2678" s="283"/>
    </row>
    <row r="2679" spans="1:6" s="55" customFormat="1" x14ac:dyDescent="0.2">
      <c r="A2679" s="46">
        <v>413000</v>
      </c>
      <c r="B2679" s="51" t="s">
        <v>96</v>
      </c>
      <c r="C2679" s="45">
        <f t="shared" ref="C2679:D2679" si="762">C2680</f>
        <v>1000</v>
      </c>
      <c r="D2679" s="45">
        <f t="shared" si="762"/>
        <v>1000</v>
      </c>
      <c r="E2679" s="45">
        <f t="shared" ref="E2679" si="763">E2680</f>
        <v>0</v>
      </c>
      <c r="F2679" s="282">
        <f t="shared" si="759"/>
        <v>100</v>
      </c>
    </row>
    <row r="2680" spans="1:6" s="30" customFormat="1" x14ac:dyDescent="0.2">
      <c r="A2680" s="48">
        <v>413900</v>
      </c>
      <c r="B2680" s="49" t="s">
        <v>106</v>
      </c>
      <c r="C2680" s="58">
        <v>1000</v>
      </c>
      <c r="D2680" s="58">
        <v>1000</v>
      </c>
      <c r="E2680" s="58">
        <v>0</v>
      </c>
      <c r="F2680" s="283">
        <f t="shared" si="759"/>
        <v>100</v>
      </c>
    </row>
    <row r="2681" spans="1:6" s="30" customFormat="1" x14ac:dyDescent="0.2">
      <c r="A2681" s="46">
        <v>510000</v>
      </c>
      <c r="B2681" s="51" t="s">
        <v>244</v>
      </c>
      <c r="C2681" s="45">
        <f>C2682+C2684+0</f>
        <v>8000</v>
      </c>
      <c r="D2681" s="45">
        <f>D2682+D2684+0</f>
        <v>8000</v>
      </c>
      <c r="E2681" s="45">
        <f>E2682+E2684+0</f>
        <v>0</v>
      </c>
      <c r="F2681" s="282">
        <f t="shared" si="759"/>
        <v>100</v>
      </c>
    </row>
    <row r="2682" spans="1:6" s="30" customFormat="1" x14ac:dyDescent="0.2">
      <c r="A2682" s="46">
        <v>511000</v>
      </c>
      <c r="B2682" s="51" t="s">
        <v>245</v>
      </c>
      <c r="C2682" s="45">
        <f>SUM(C2683:C2683)</f>
        <v>5000</v>
      </c>
      <c r="D2682" s="45">
        <f>SUM(D2683:D2683)</f>
        <v>5000</v>
      </c>
      <c r="E2682" s="45">
        <f>SUM(E2683:E2683)</f>
        <v>0</v>
      </c>
      <c r="F2682" s="282">
        <f t="shared" si="759"/>
        <v>100</v>
      </c>
    </row>
    <row r="2683" spans="1:6" s="30" customFormat="1" x14ac:dyDescent="0.2">
      <c r="A2683" s="48">
        <v>511300</v>
      </c>
      <c r="B2683" s="49" t="s">
        <v>248</v>
      </c>
      <c r="C2683" s="58">
        <v>5000</v>
      </c>
      <c r="D2683" s="58">
        <v>5000</v>
      </c>
      <c r="E2683" s="58">
        <v>0</v>
      </c>
      <c r="F2683" s="283">
        <f t="shared" si="759"/>
        <v>100</v>
      </c>
    </row>
    <row r="2684" spans="1:6" s="30" customFormat="1" x14ac:dyDescent="0.2">
      <c r="A2684" s="46">
        <v>516000</v>
      </c>
      <c r="B2684" s="51" t="s">
        <v>256</v>
      </c>
      <c r="C2684" s="45">
        <f t="shared" ref="C2684:D2684" si="764">C2685</f>
        <v>3000</v>
      </c>
      <c r="D2684" s="45">
        <f t="shared" si="764"/>
        <v>3000</v>
      </c>
      <c r="E2684" s="45">
        <f t="shared" ref="E2684" si="765">E2685</f>
        <v>0</v>
      </c>
      <c r="F2684" s="282">
        <f t="shared" si="759"/>
        <v>100</v>
      </c>
    </row>
    <row r="2685" spans="1:6" s="30" customFormat="1" x14ac:dyDescent="0.2">
      <c r="A2685" s="48">
        <v>516100</v>
      </c>
      <c r="B2685" s="49" t="s">
        <v>256</v>
      </c>
      <c r="C2685" s="58">
        <v>3000</v>
      </c>
      <c r="D2685" s="58">
        <v>3000</v>
      </c>
      <c r="E2685" s="58">
        <v>0</v>
      </c>
      <c r="F2685" s="283">
        <f t="shared" si="759"/>
        <v>100</v>
      </c>
    </row>
    <row r="2686" spans="1:6" s="55" customFormat="1" x14ac:dyDescent="0.2">
      <c r="A2686" s="46">
        <v>630000</v>
      </c>
      <c r="B2686" s="51" t="s">
        <v>275</v>
      </c>
      <c r="C2686" s="45">
        <f>C2687+C2689</f>
        <v>40000</v>
      </c>
      <c r="D2686" s="45">
        <f>D2687+D2689</f>
        <v>40000</v>
      </c>
      <c r="E2686" s="45">
        <f>E2687+E2689</f>
        <v>1200000</v>
      </c>
      <c r="F2686" s="282">
        <f t="shared" si="759"/>
        <v>100</v>
      </c>
    </row>
    <row r="2687" spans="1:6" s="55" customFormat="1" x14ac:dyDescent="0.2">
      <c r="A2687" s="46">
        <v>631000</v>
      </c>
      <c r="B2687" s="51" t="s">
        <v>276</v>
      </c>
      <c r="C2687" s="45">
        <f>0</f>
        <v>0</v>
      </c>
      <c r="D2687" s="45">
        <f>0</f>
        <v>0</v>
      </c>
      <c r="E2687" s="45">
        <f>E2688</f>
        <v>1200000</v>
      </c>
      <c r="F2687" s="282">
        <v>0</v>
      </c>
    </row>
    <row r="2688" spans="1:6" s="30" customFormat="1" x14ac:dyDescent="0.2">
      <c r="A2688" s="56">
        <v>631200</v>
      </c>
      <c r="B2688" s="49" t="s">
        <v>278</v>
      </c>
      <c r="C2688" s="58">
        <v>0</v>
      </c>
      <c r="D2688" s="58">
        <v>0</v>
      </c>
      <c r="E2688" s="58">
        <v>1200000</v>
      </c>
      <c r="F2688" s="283">
        <v>0</v>
      </c>
    </row>
    <row r="2689" spans="1:6" s="55" customFormat="1" x14ac:dyDescent="0.2">
      <c r="A2689" s="46">
        <v>638000</v>
      </c>
      <c r="B2689" s="51" t="s">
        <v>282</v>
      </c>
      <c r="C2689" s="45">
        <f t="shared" ref="C2689:D2689" si="766">C2690</f>
        <v>40000</v>
      </c>
      <c r="D2689" s="45">
        <f t="shared" si="766"/>
        <v>40000</v>
      </c>
      <c r="E2689" s="45">
        <f t="shared" ref="E2689" si="767">E2690</f>
        <v>0</v>
      </c>
      <c r="F2689" s="282">
        <f t="shared" si="759"/>
        <v>100</v>
      </c>
    </row>
    <row r="2690" spans="1:6" s="30" customFormat="1" x14ac:dyDescent="0.2">
      <c r="A2690" s="48">
        <v>638100</v>
      </c>
      <c r="B2690" s="49" t="s">
        <v>283</v>
      </c>
      <c r="C2690" s="58">
        <v>40000</v>
      </c>
      <c r="D2690" s="58">
        <v>40000</v>
      </c>
      <c r="E2690" s="58">
        <v>0</v>
      </c>
      <c r="F2690" s="283">
        <f t="shared" si="759"/>
        <v>100</v>
      </c>
    </row>
    <row r="2691" spans="1:6" s="30" customFormat="1" x14ac:dyDescent="0.2">
      <c r="A2691" s="89"/>
      <c r="B2691" s="83" t="s">
        <v>292</v>
      </c>
      <c r="C2691" s="87">
        <f>C2661+C2681+C2686</f>
        <v>2373600</v>
      </c>
      <c r="D2691" s="87">
        <f>D2661+D2681+D2686</f>
        <v>2371700</v>
      </c>
      <c r="E2691" s="87">
        <f>E2661+E2681+E2686</f>
        <v>1200000</v>
      </c>
      <c r="F2691" s="34">
        <f t="shared" si="759"/>
        <v>99.919952814290525</v>
      </c>
    </row>
    <row r="2692" spans="1:6" s="30" customFormat="1" x14ac:dyDescent="0.2">
      <c r="A2692" s="66"/>
      <c r="B2692" s="44"/>
      <c r="C2692" s="67"/>
      <c r="D2692" s="67"/>
      <c r="E2692" s="67"/>
      <c r="F2692" s="279"/>
    </row>
    <row r="2693" spans="1:6" s="30" customFormat="1" x14ac:dyDescent="0.2">
      <c r="A2693" s="43"/>
      <c r="B2693" s="44"/>
      <c r="C2693" s="50"/>
      <c r="D2693" s="50"/>
      <c r="E2693" s="50"/>
      <c r="F2693" s="284"/>
    </row>
    <row r="2694" spans="1:6" s="30" customFormat="1" x14ac:dyDescent="0.2">
      <c r="A2694" s="48" t="s">
        <v>439</v>
      </c>
      <c r="B2694" s="51"/>
      <c r="C2694" s="50"/>
      <c r="D2694" s="50"/>
      <c r="E2694" s="50"/>
      <c r="F2694" s="284"/>
    </row>
    <row r="2695" spans="1:6" s="30" customFormat="1" x14ac:dyDescent="0.2">
      <c r="A2695" s="48" t="s">
        <v>372</v>
      </c>
      <c r="B2695" s="51"/>
      <c r="C2695" s="50"/>
      <c r="D2695" s="50"/>
      <c r="E2695" s="50"/>
      <c r="F2695" s="284"/>
    </row>
    <row r="2696" spans="1:6" s="30" customFormat="1" x14ac:dyDescent="0.2">
      <c r="A2696" s="48" t="s">
        <v>440</v>
      </c>
      <c r="B2696" s="51"/>
      <c r="C2696" s="50"/>
      <c r="D2696" s="50"/>
      <c r="E2696" s="50"/>
      <c r="F2696" s="284"/>
    </row>
    <row r="2697" spans="1:6" s="30" customFormat="1" x14ac:dyDescent="0.2">
      <c r="A2697" s="48" t="s">
        <v>291</v>
      </c>
      <c r="B2697" s="51"/>
      <c r="C2697" s="50"/>
      <c r="D2697" s="50"/>
      <c r="E2697" s="50"/>
      <c r="F2697" s="284"/>
    </row>
    <row r="2698" spans="1:6" s="30" customFormat="1" x14ac:dyDescent="0.2">
      <c r="A2698" s="48"/>
      <c r="B2698" s="79"/>
      <c r="C2698" s="67"/>
      <c r="D2698" s="67"/>
      <c r="E2698" s="67"/>
      <c r="F2698" s="279"/>
    </row>
    <row r="2699" spans="1:6" s="30" customFormat="1" x14ac:dyDescent="0.2">
      <c r="A2699" s="46">
        <v>410000</v>
      </c>
      <c r="B2699" s="47" t="s">
        <v>44</v>
      </c>
      <c r="C2699" s="45">
        <f t="shared" ref="C2699:D2699" si="768">C2700+C2705</f>
        <v>1407400</v>
      </c>
      <c r="D2699" s="45">
        <f t="shared" si="768"/>
        <v>1451699.9999999995</v>
      </c>
      <c r="E2699" s="45">
        <f t="shared" ref="E2699" si="769">E2700+E2705</f>
        <v>0</v>
      </c>
      <c r="F2699" s="282">
        <f t="shared" ref="F2699:F2726" si="770">D2699/C2699*100</f>
        <v>103.14764814551651</v>
      </c>
    </row>
    <row r="2700" spans="1:6" s="30" customFormat="1" x14ac:dyDescent="0.2">
      <c r="A2700" s="46">
        <v>411000</v>
      </c>
      <c r="B2700" s="47" t="s">
        <v>45</v>
      </c>
      <c r="C2700" s="45">
        <f t="shared" ref="C2700:D2700" si="771">SUM(C2701:C2704)</f>
        <v>1168500</v>
      </c>
      <c r="D2700" s="45">
        <f t="shared" si="771"/>
        <v>1186999.9999999995</v>
      </c>
      <c r="E2700" s="45">
        <f t="shared" ref="E2700" si="772">SUM(E2701:E2704)</f>
        <v>0</v>
      </c>
      <c r="F2700" s="282">
        <f t="shared" si="770"/>
        <v>101.58322635857932</v>
      </c>
    </row>
    <row r="2701" spans="1:6" s="30" customFormat="1" x14ac:dyDescent="0.2">
      <c r="A2701" s="48">
        <v>411100</v>
      </c>
      <c r="B2701" s="49" t="s">
        <v>46</v>
      </c>
      <c r="C2701" s="58">
        <v>1102000</v>
      </c>
      <c r="D2701" s="58">
        <v>1110999.9999999995</v>
      </c>
      <c r="E2701" s="58">
        <v>0</v>
      </c>
      <c r="F2701" s="283">
        <f t="shared" si="770"/>
        <v>100.8166969147005</v>
      </c>
    </row>
    <row r="2702" spans="1:6" s="30" customFormat="1" x14ac:dyDescent="0.2">
      <c r="A2702" s="48">
        <v>411200</v>
      </c>
      <c r="B2702" s="49" t="s">
        <v>47</v>
      </c>
      <c r="C2702" s="58">
        <v>30500</v>
      </c>
      <c r="D2702" s="58">
        <v>36000</v>
      </c>
      <c r="E2702" s="58">
        <v>0</v>
      </c>
      <c r="F2702" s="283">
        <f t="shared" si="770"/>
        <v>118.0327868852459</v>
      </c>
    </row>
    <row r="2703" spans="1:6" s="30" customFormat="1" ht="40.5" x14ac:dyDescent="0.2">
      <c r="A2703" s="48">
        <v>411300</v>
      </c>
      <c r="B2703" s="49" t="s">
        <v>48</v>
      </c>
      <c r="C2703" s="58">
        <v>21000</v>
      </c>
      <c r="D2703" s="58">
        <v>25000</v>
      </c>
      <c r="E2703" s="58">
        <v>0</v>
      </c>
      <c r="F2703" s="283">
        <f t="shared" si="770"/>
        <v>119.04761904761905</v>
      </c>
    </row>
    <row r="2704" spans="1:6" s="30" customFormat="1" x14ac:dyDescent="0.2">
      <c r="A2704" s="48">
        <v>411400</v>
      </c>
      <c r="B2704" s="49" t="s">
        <v>49</v>
      </c>
      <c r="C2704" s="58">
        <v>15000</v>
      </c>
      <c r="D2704" s="58">
        <v>15000</v>
      </c>
      <c r="E2704" s="58">
        <v>0</v>
      </c>
      <c r="F2704" s="283">
        <f t="shared" si="770"/>
        <v>100</v>
      </c>
    </row>
    <row r="2705" spans="1:6" s="30" customFormat="1" x14ac:dyDescent="0.2">
      <c r="A2705" s="46">
        <v>412000</v>
      </c>
      <c r="B2705" s="51" t="s">
        <v>50</v>
      </c>
      <c r="C2705" s="45">
        <f>SUM(C2706:C2715)</f>
        <v>238900</v>
      </c>
      <c r="D2705" s="45">
        <f>SUM(D2706:D2715)</f>
        <v>264700</v>
      </c>
      <c r="E2705" s="45">
        <f>SUM(E2706:E2715)</f>
        <v>0</v>
      </c>
      <c r="F2705" s="282">
        <f t="shared" si="770"/>
        <v>110.7994976977815</v>
      </c>
    </row>
    <row r="2706" spans="1:6" s="30" customFormat="1" x14ac:dyDescent="0.2">
      <c r="A2706" s="48">
        <v>412200</v>
      </c>
      <c r="B2706" s="49" t="s">
        <v>52</v>
      </c>
      <c r="C2706" s="58">
        <v>185200</v>
      </c>
      <c r="D2706" s="58">
        <v>195000</v>
      </c>
      <c r="E2706" s="58">
        <v>0</v>
      </c>
      <c r="F2706" s="283">
        <f t="shared" si="770"/>
        <v>105.29157667386609</v>
      </c>
    </row>
    <row r="2707" spans="1:6" s="30" customFormat="1" x14ac:dyDescent="0.2">
      <c r="A2707" s="48">
        <v>412300</v>
      </c>
      <c r="B2707" s="49" t="s">
        <v>53</v>
      </c>
      <c r="C2707" s="58">
        <v>12599.999999999996</v>
      </c>
      <c r="D2707" s="58">
        <v>22600</v>
      </c>
      <c r="E2707" s="58">
        <v>0</v>
      </c>
      <c r="F2707" s="283">
        <f t="shared" si="770"/>
        <v>179.36507936507942</v>
      </c>
    </row>
    <row r="2708" spans="1:6" s="30" customFormat="1" x14ac:dyDescent="0.2">
      <c r="A2708" s="48">
        <v>412500</v>
      </c>
      <c r="B2708" s="49" t="s">
        <v>57</v>
      </c>
      <c r="C2708" s="58">
        <v>2999.9999999999995</v>
      </c>
      <c r="D2708" s="58">
        <v>2999.9999999999995</v>
      </c>
      <c r="E2708" s="58">
        <v>0</v>
      </c>
      <c r="F2708" s="283">
        <f t="shared" si="770"/>
        <v>100</v>
      </c>
    </row>
    <row r="2709" spans="1:6" s="30" customFormat="1" x14ac:dyDescent="0.2">
      <c r="A2709" s="48">
        <v>412600</v>
      </c>
      <c r="B2709" s="49" t="s">
        <v>58</v>
      </c>
      <c r="C2709" s="58">
        <v>5500</v>
      </c>
      <c r="D2709" s="58">
        <v>5500</v>
      </c>
      <c r="E2709" s="58">
        <v>0</v>
      </c>
      <c r="F2709" s="283">
        <f t="shared" si="770"/>
        <v>100</v>
      </c>
    </row>
    <row r="2710" spans="1:6" s="30" customFormat="1" x14ac:dyDescent="0.2">
      <c r="A2710" s="48">
        <v>412700</v>
      </c>
      <c r="B2710" s="49" t="s">
        <v>60</v>
      </c>
      <c r="C2710" s="58">
        <v>25000</v>
      </c>
      <c r="D2710" s="58">
        <v>25000</v>
      </c>
      <c r="E2710" s="58">
        <v>0</v>
      </c>
      <c r="F2710" s="283">
        <f t="shared" si="770"/>
        <v>100</v>
      </c>
    </row>
    <row r="2711" spans="1:6" s="30" customFormat="1" x14ac:dyDescent="0.2">
      <c r="A2711" s="48">
        <v>412900</v>
      </c>
      <c r="B2711" s="49" t="s">
        <v>74</v>
      </c>
      <c r="C2711" s="58">
        <v>1000</v>
      </c>
      <c r="D2711" s="58">
        <v>1000</v>
      </c>
      <c r="E2711" s="58">
        <v>0</v>
      </c>
      <c r="F2711" s="283">
        <f t="shared" si="770"/>
        <v>100</v>
      </c>
    </row>
    <row r="2712" spans="1:6" s="30" customFormat="1" x14ac:dyDescent="0.2">
      <c r="A2712" s="48">
        <v>412900</v>
      </c>
      <c r="B2712" s="53" t="s">
        <v>76</v>
      </c>
      <c r="C2712" s="58">
        <v>1000</v>
      </c>
      <c r="D2712" s="58">
        <v>1000</v>
      </c>
      <c r="E2712" s="58">
        <v>0</v>
      </c>
      <c r="F2712" s="283">
        <f t="shared" si="770"/>
        <v>100</v>
      </c>
    </row>
    <row r="2713" spans="1:6" s="30" customFormat="1" x14ac:dyDescent="0.2">
      <c r="A2713" s="48">
        <v>412900</v>
      </c>
      <c r="B2713" s="53" t="s">
        <v>77</v>
      </c>
      <c r="C2713" s="58">
        <v>2000</v>
      </c>
      <c r="D2713" s="58">
        <v>2000</v>
      </c>
      <c r="E2713" s="58">
        <v>0</v>
      </c>
      <c r="F2713" s="283">
        <f t="shared" si="770"/>
        <v>100</v>
      </c>
    </row>
    <row r="2714" spans="1:6" s="30" customFormat="1" x14ac:dyDescent="0.2">
      <c r="A2714" s="48">
        <v>412900</v>
      </c>
      <c r="B2714" s="53" t="s">
        <v>78</v>
      </c>
      <c r="C2714" s="58">
        <v>1900</v>
      </c>
      <c r="D2714" s="58">
        <v>1900</v>
      </c>
      <c r="E2714" s="58">
        <v>0</v>
      </c>
      <c r="F2714" s="283">
        <f t="shared" si="770"/>
        <v>100</v>
      </c>
    </row>
    <row r="2715" spans="1:6" s="30" customFormat="1" x14ac:dyDescent="0.2">
      <c r="A2715" s="48">
        <v>412900</v>
      </c>
      <c r="B2715" s="49" t="s">
        <v>80</v>
      </c>
      <c r="C2715" s="58">
        <v>1700</v>
      </c>
      <c r="D2715" s="58">
        <v>7700</v>
      </c>
      <c r="E2715" s="58">
        <v>0</v>
      </c>
      <c r="F2715" s="283"/>
    </row>
    <row r="2716" spans="1:6" s="55" customFormat="1" x14ac:dyDescent="0.2">
      <c r="A2716" s="46">
        <v>510000</v>
      </c>
      <c r="B2716" s="51" t="s">
        <v>244</v>
      </c>
      <c r="C2716" s="45">
        <f t="shared" ref="C2716:D2716" si="773">C2717+C2720</f>
        <v>30000</v>
      </c>
      <c r="D2716" s="45">
        <f t="shared" si="773"/>
        <v>30000</v>
      </c>
      <c r="E2716" s="45">
        <f t="shared" ref="E2716" si="774">E2717</f>
        <v>0</v>
      </c>
      <c r="F2716" s="282">
        <f t="shared" si="770"/>
        <v>100</v>
      </c>
    </row>
    <row r="2717" spans="1:6" s="55" customFormat="1" x14ac:dyDescent="0.2">
      <c r="A2717" s="46">
        <v>511000</v>
      </c>
      <c r="B2717" s="51" t="s">
        <v>245</v>
      </c>
      <c r="C2717" s="45">
        <f t="shared" ref="C2717:D2717" si="775">SUM(C2718:C2719)</f>
        <v>30000</v>
      </c>
      <c r="D2717" s="45">
        <f t="shared" si="775"/>
        <v>30000</v>
      </c>
      <c r="E2717" s="45">
        <f t="shared" ref="E2717" si="776">SUM(E2718:E2719)</f>
        <v>0</v>
      </c>
      <c r="F2717" s="282">
        <f t="shared" si="770"/>
        <v>100</v>
      </c>
    </row>
    <row r="2718" spans="1:6" s="30" customFormat="1" x14ac:dyDescent="0.2">
      <c r="A2718" s="48">
        <v>511200</v>
      </c>
      <c r="B2718" s="49" t="s">
        <v>247</v>
      </c>
      <c r="C2718" s="58">
        <v>5000</v>
      </c>
      <c r="D2718" s="58">
        <v>5000</v>
      </c>
      <c r="E2718" s="58">
        <v>0</v>
      </c>
      <c r="F2718" s="283">
        <f t="shared" si="770"/>
        <v>100</v>
      </c>
    </row>
    <row r="2719" spans="1:6" s="30" customFormat="1" x14ac:dyDescent="0.2">
      <c r="A2719" s="48">
        <v>511300</v>
      </c>
      <c r="B2719" s="49" t="s">
        <v>248</v>
      </c>
      <c r="C2719" s="58">
        <v>25000</v>
      </c>
      <c r="D2719" s="58">
        <v>25000</v>
      </c>
      <c r="E2719" s="58">
        <v>0</v>
      </c>
      <c r="F2719" s="283">
        <f t="shared" si="770"/>
        <v>100</v>
      </c>
    </row>
    <row r="2720" spans="1:6" s="55" customFormat="1" x14ac:dyDescent="0.2">
      <c r="A2720" s="46">
        <v>516000</v>
      </c>
      <c r="B2720" s="51" t="s">
        <v>256</v>
      </c>
      <c r="C2720" s="81">
        <f>0</f>
        <v>0</v>
      </c>
      <c r="D2720" s="81">
        <f>0</f>
        <v>0</v>
      </c>
      <c r="E2720" s="81"/>
      <c r="F2720" s="282">
        <v>0</v>
      </c>
    </row>
    <row r="2721" spans="1:6" s="55" customFormat="1" x14ac:dyDescent="0.2">
      <c r="A2721" s="46">
        <v>630000</v>
      </c>
      <c r="B2721" s="51" t="s">
        <v>275</v>
      </c>
      <c r="C2721" s="45">
        <f>C2722+C2724</f>
        <v>0</v>
      </c>
      <c r="D2721" s="45">
        <f>D2722+D2724</f>
        <v>24700</v>
      </c>
      <c r="E2721" s="45">
        <f>E2722+E2724</f>
        <v>151000</v>
      </c>
      <c r="F2721" s="282">
        <v>0</v>
      </c>
    </row>
    <row r="2722" spans="1:6" s="55" customFormat="1" x14ac:dyDescent="0.2">
      <c r="A2722" s="46">
        <v>631000</v>
      </c>
      <c r="B2722" s="51" t="s">
        <v>276</v>
      </c>
      <c r="C2722" s="45">
        <f>0+C2723</f>
        <v>0</v>
      </c>
      <c r="D2722" s="45">
        <f>0+D2723</f>
        <v>0</v>
      </c>
      <c r="E2722" s="45">
        <f>0+E2723</f>
        <v>151000</v>
      </c>
      <c r="F2722" s="282">
        <v>0</v>
      </c>
    </row>
    <row r="2723" spans="1:6" s="30" customFormat="1" x14ac:dyDescent="0.2">
      <c r="A2723" s="56">
        <v>631200</v>
      </c>
      <c r="B2723" s="49" t="s">
        <v>278</v>
      </c>
      <c r="C2723" s="58">
        <v>0</v>
      </c>
      <c r="D2723" s="58">
        <v>0</v>
      </c>
      <c r="E2723" s="58">
        <v>151000</v>
      </c>
      <c r="F2723" s="283">
        <v>0</v>
      </c>
    </row>
    <row r="2724" spans="1:6" s="55" customFormat="1" x14ac:dyDescent="0.2">
      <c r="A2724" s="46">
        <v>638000</v>
      </c>
      <c r="B2724" s="51" t="s">
        <v>282</v>
      </c>
      <c r="C2724" s="45">
        <f t="shared" ref="C2724:D2724" si="777">C2725</f>
        <v>0</v>
      </c>
      <c r="D2724" s="45">
        <f t="shared" si="777"/>
        <v>24700</v>
      </c>
      <c r="E2724" s="45">
        <f t="shared" ref="E2724" si="778">E2725</f>
        <v>0</v>
      </c>
      <c r="F2724" s="282">
        <v>0</v>
      </c>
    </row>
    <row r="2725" spans="1:6" s="30" customFormat="1" x14ac:dyDescent="0.2">
      <c r="A2725" s="48">
        <v>638100</v>
      </c>
      <c r="B2725" s="49" t="s">
        <v>283</v>
      </c>
      <c r="C2725" s="58">
        <v>0</v>
      </c>
      <c r="D2725" s="58">
        <v>24700</v>
      </c>
      <c r="E2725" s="58">
        <v>0</v>
      </c>
      <c r="F2725" s="283">
        <v>0</v>
      </c>
    </row>
    <row r="2726" spans="1:6" s="30" customFormat="1" x14ac:dyDescent="0.2">
      <c r="A2726" s="89"/>
      <c r="B2726" s="83" t="s">
        <v>292</v>
      </c>
      <c r="C2726" s="87">
        <f>C2699+C2716+C2721</f>
        <v>1437400</v>
      </c>
      <c r="D2726" s="87">
        <f>D2699+D2716+D2721</f>
        <v>1506399.9999999995</v>
      </c>
      <c r="E2726" s="87">
        <f>E2699+E2716+E2721</f>
        <v>151000</v>
      </c>
      <c r="F2726" s="34">
        <f t="shared" si="770"/>
        <v>104.80033393627379</v>
      </c>
    </row>
    <row r="2727" spans="1:6" s="30" customFormat="1" x14ac:dyDescent="0.2">
      <c r="A2727" s="66"/>
      <c r="B2727" s="44"/>
      <c r="C2727" s="67"/>
      <c r="D2727" s="67"/>
      <c r="E2727" s="67"/>
      <c r="F2727" s="279"/>
    </row>
    <row r="2728" spans="1:6" s="30" customFormat="1" x14ac:dyDescent="0.2">
      <c r="A2728" s="43"/>
      <c r="B2728" s="44"/>
      <c r="C2728" s="50"/>
      <c r="D2728" s="50"/>
      <c r="E2728" s="50"/>
      <c r="F2728" s="284"/>
    </row>
    <row r="2729" spans="1:6" s="30" customFormat="1" x14ac:dyDescent="0.2">
      <c r="A2729" s="48" t="s">
        <v>441</v>
      </c>
      <c r="B2729" s="51"/>
      <c r="C2729" s="50"/>
      <c r="D2729" s="50"/>
      <c r="E2729" s="50"/>
      <c r="F2729" s="284"/>
    </row>
    <row r="2730" spans="1:6" s="30" customFormat="1" x14ac:dyDescent="0.2">
      <c r="A2730" s="48" t="s">
        <v>372</v>
      </c>
      <c r="B2730" s="51"/>
      <c r="C2730" s="50"/>
      <c r="D2730" s="50"/>
      <c r="E2730" s="50"/>
      <c r="F2730" s="284"/>
    </row>
    <row r="2731" spans="1:6" s="30" customFormat="1" x14ac:dyDescent="0.2">
      <c r="A2731" s="48" t="s">
        <v>442</v>
      </c>
      <c r="B2731" s="51"/>
      <c r="C2731" s="50"/>
      <c r="D2731" s="50"/>
      <c r="E2731" s="50"/>
      <c r="F2731" s="284"/>
    </row>
    <row r="2732" spans="1:6" s="30" customFormat="1" x14ac:dyDescent="0.2">
      <c r="A2732" s="48" t="s">
        <v>291</v>
      </c>
      <c r="B2732" s="51"/>
      <c r="C2732" s="50"/>
      <c r="D2732" s="50"/>
      <c r="E2732" s="50"/>
      <c r="F2732" s="284"/>
    </row>
    <row r="2733" spans="1:6" s="30" customFormat="1" x14ac:dyDescent="0.2">
      <c r="A2733" s="48"/>
      <c r="B2733" s="79"/>
      <c r="C2733" s="67"/>
      <c r="D2733" s="67"/>
      <c r="E2733" s="67"/>
      <c r="F2733" s="279"/>
    </row>
    <row r="2734" spans="1:6" s="30" customFormat="1" x14ac:dyDescent="0.2">
      <c r="A2734" s="46">
        <v>410000</v>
      </c>
      <c r="B2734" s="47" t="s">
        <v>44</v>
      </c>
      <c r="C2734" s="45">
        <f t="shared" ref="C2734:D2734" si="779">C2735+C2740</f>
        <v>3138600</v>
      </c>
      <c r="D2734" s="45">
        <f t="shared" si="779"/>
        <v>3146000</v>
      </c>
      <c r="E2734" s="45">
        <f t="shared" ref="E2734" si="780">E2735+E2740</f>
        <v>0</v>
      </c>
      <c r="F2734" s="282">
        <f t="shared" ref="F2734:F2760" si="781">D2734/C2734*100</f>
        <v>100.23577391193525</v>
      </c>
    </row>
    <row r="2735" spans="1:6" s="30" customFormat="1" x14ac:dyDescent="0.2">
      <c r="A2735" s="46">
        <v>411000</v>
      </c>
      <c r="B2735" s="47" t="s">
        <v>45</v>
      </c>
      <c r="C2735" s="45">
        <f t="shared" ref="C2735:D2735" si="782">SUM(C2736:C2739)</f>
        <v>2582700</v>
      </c>
      <c r="D2735" s="45">
        <f t="shared" si="782"/>
        <v>2583600</v>
      </c>
      <c r="E2735" s="45">
        <f t="shared" ref="E2735" si="783">SUM(E2736:E2739)</f>
        <v>0</v>
      </c>
      <c r="F2735" s="282">
        <f t="shared" si="781"/>
        <v>100.0348472528749</v>
      </c>
    </row>
    <row r="2736" spans="1:6" s="30" customFormat="1" x14ac:dyDescent="0.2">
      <c r="A2736" s="48">
        <v>411100</v>
      </c>
      <c r="B2736" s="49" t="s">
        <v>46</v>
      </c>
      <c r="C2736" s="58">
        <v>2410000</v>
      </c>
      <c r="D2736" s="58">
        <v>2405000</v>
      </c>
      <c r="E2736" s="58">
        <v>0</v>
      </c>
      <c r="F2736" s="283">
        <f t="shared" si="781"/>
        <v>99.792531120331944</v>
      </c>
    </row>
    <row r="2737" spans="1:6" s="30" customFormat="1" x14ac:dyDescent="0.2">
      <c r="A2737" s="48">
        <v>411200</v>
      </c>
      <c r="B2737" s="49" t="s">
        <v>47</v>
      </c>
      <c r="C2737" s="58">
        <v>92700</v>
      </c>
      <c r="D2737" s="58">
        <v>110000</v>
      </c>
      <c r="E2737" s="58">
        <v>0</v>
      </c>
      <c r="F2737" s="283">
        <f t="shared" si="781"/>
        <v>118.66235167206041</v>
      </c>
    </row>
    <row r="2738" spans="1:6" s="30" customFormat="1" ht="40.5" x14ac:dyDescent="0.2">
      <c r="A2738" s="48">
        <v>411300</v>
      </c>
      <c r="B2738" s="49" t="s">
        <v>48</v>
      </c>
      <c r="C2738" s="58">
        <v>50000</v>
      </c>
      <c r="D2738" s="58">
        <v>30000</v>
      </c>
      <c r="E2738" s="58">
        <v>0</v>
      </c>
      <c r="F2738" s="283">
        <f t="shared" si="781"/>
        <v>60</v>
      </c>
    </row>
    <row r="2739" spans="1:6" s="30" customFormat="1" x14ac:dyDescent="0.2">
      <c r="A2739" s="48">
        <v>411400</v>
      </c>
      <c r="B2739" s="49" t="s">
        <v>49</v>
      </c>
      <c r="C2739" s="58">
        <v>30000</v>
      </c>
      <c r="D2739" s="58">
        <v>38600</v>
      </c>
      <c r="E2739" s="58">
        <v>0</v>
      </c>
      <c r="F2739" s="283">
        <f t="shared" si="781"/>
        <v>128.66666666666666</v>
      </c>
    </row>
    <row r="2740" spans="1:6" s="30" customFormat="1" x14ac:dyDescent="0.2">
      <c r="A2740" s="46">
        <v>412000</v>
      </c>
      <c r="B2740" s="51" t="s">
        <v>50</v>
      </c>
      <c r="C2740" s="45">
        <f>SUM(C2741:C2749)</f>
        <v>555900</v>
      </c>
      <c r="D2740" s="45">
        <f>SUM(D2741:D2749)</f>
        <v>562400</v>
      </c>
      <c r="E2740" s="45">
        <f>SUM(E2741:E2749)</f>
        <v>0</v>
      </c>
      <c r="F2740" s="282">
        <f t="shared" si="781"/>
        <v>101.16927504946933</v>
      </c>
    </row>
    <row r="2741" spans="1:6" s="30" customFormat="1" x14ac:dyDescent="0.2">
      <c r="A2741" s="48">
        <v>412200</v>
      </c>
      <c r="B2741" s="49" t="s">
        <v>52</v>
      </c>
      <c r="C2741" s="58">
        <v>237000</v>
      </c>
      <c r="D2741" s="58">
        <v>238000</v>
      </c>
      <c r="E2741" s="58">
        <v>0</v>
      </c>
      <c r="F2741" s="283">
        <f t="shared" si="781"/>
        <v>100.42194092827003</v>
      </c>
    </row>
    <row r="2742" spans="1:6" s="30" customFormat="1" x14ac:dyDescent="0.2">
      <c r="A2742" s="48">
        <v>412300</v>
      </c>
      <c r="B2742" s="49" t="s">
        <v>53</v>
      </c>
      <c r="C2742" s="58">
        <v>34500</v>
      </c>
      <c r="D2742" s="58">
        <v>41500.000000000007</v>
      </c>
      <c r="E2742" s="58">
        <v>0</v>
      </c>
      <c r="F2742" s="283">
        <f t="shared" si="781"/>
        <v>120.28985507246379</v>
      </c>
    </row>
    <row r="2743" spans="1:6" s="30" customFormat="1" x14ac:dyDescent="0.2">
      <c r="A2743" s="48">
        <v>412500</v>
      </c>
      <c r="B2743" s="49" t="s">
        <v>57</v>
      </c>
      <c r="C2743" s="58">
        <v>8000</v>
      </c>
      <c r="D2743" s="58">
        <v>8000</v>
      </c>
      <c r="E2743" s="58">
        <v>0</v>
      </c>
      <c r="F2743" s="283">
        <f t="shared" si="781"/>
        <v>100</v>
      </c>
    </row>
    <row r="2744" spans="1:6" s="30" customFormat="1" x14ac:dyDescent="0.2">
      <c r="A2744" s="48">
        <v>412600</v>
      </c>
      <c r="B2744" s="49" t="s">
        <v>58</v>
      </c>
      <c r="C2744" s="58">
        <v>6499.9999999999964</v>
      </c>
      <c r="D2744" s="58">
        <v>6499.9999999999964</v>
      </c>
      <c r="E2744" s="58">
        <v>0</v>
      </c>
      <c r="F2744" s="283">
        <f t="shared" si="781"/>
        <v>100</v>
      </c>
    </row>
    <row r="2745" spans="1:6" s="30" customFormat="1" x14ac:dyDescent="0.2">
      <c r="A2745" s="48">
        <v>412700</v>
      </c>
      <c r="B2745" s="49" t="s">
        <v>60</v>
      </c>
      <c r="C2745" s="58">
        <v>245000</v>
      </c>
      <c r="D2745" s="58">
        <v>244499.99999999997</v>
      </c>
      <c r="E2745" s="58">
        <v>0</v>
      </c>
      <c r="F2745" s="283">
        <f t="shared" si="781"/>
        <v>99.795918367346928</v>
      </c>
    </row>
    <row r="2746" spans="1:6" s="30" customFormat="1" x14ac:dyDescent="0.2">
      <c r="A2746" s="48">
        <v>412900</v>
      </c>
      <c r="B2746" s="49" t="s">
        <v>74</v>
      </c>
      <c r="C2746" s="58">
        <v>1500</v>
      </c>
      <c r="D2746" s="58">
        <v>1500</v>
      </c>
      <c r="E2746" s="58">
        <v>0</v>
      </c>
      <c r="F2746" s="283">
        <f t="shared" si="781"/>
        <v>100</v>
      </c>
    </row>
    <row r="2747" spans="1:6" s="30" customFormat="1" x14ac:dyDescent="0.2">
      <c r="A2747" s="48">
        <v>412900</v>
      </c>
      <c r="B2747" s="53" t="s">
        <v>77</v>
      </c>
      <c r="C2747" s="58">
        <v>10000</v>
      </c>
      <c r="D2747" s="58">
        <v>13000</v>
      </c>
      <c r="E2747" s="58">
        <v>0</v>
      </c>
      <c r="F2747" s="283">
        <f t="shared" si="781"/>
        <v>130</v>
      </c>
    </row>
    <row r="2748" spans="1:6" s="30" customFormat="1" x14ac:dyDescent="0.2">
      <c r="A2748" s="48">
        <v>412900</v>
      </c>
      <c r="B2748" s="53" t="s">
        <v>78</v>
      </c>
      <c r="C2748" s="58">
        <v>4400</v>
      </c>
      <c r="D2748" s="58">
        <v>4400</v>
      </c>
      <c r="E2748" s="58">
        <v>0</v>
      </c>
      <c r="F2748" s="283">
        <f t="shared" si="781"/>
        <v>100</v>
      </c>
    </row>
    <row r="2749" spans="1:6" s="30" customFormat="1" x14ac:dyDescent="0.2">
      <c r="A2749" s="48">
        <v>412900</v>
      </c>
      <c r="B2749" s="49" t="s">
        <v>80</v>
      </c>
      <c r="C2749" s="58">
        <v>9000</v>
      </c>
      <c r="D2749" s="58">
        <v>5000</v>
      </c>
      <c r="E2749" s="58">
        <v>0</v>
      </c>
      <c r="F2749" s="283">
        <f t="shared" si="781"/>
        <v>55.555555555555557</v>
      </c>
    </row>
    <row r="2750" spans="1:6" s="30" customFormat="1" x14ac:dyDescent="0.2">
      <c r="A2750" s="46">
        <v>510000</v>
      </c>
      <c r="B2750" s="51" t="s">
        <v>244</v>
      </c>
      <c r="C2750" s="45">
        <f>C2751+C2753</f>
        <v>95800</v>
      </c>
      <c r="D2750" s="45">
        <f>D2751+D2753</f>
        <v>96300</v>
      </c>
      <c r="E2750" s="45">
        <f>E2751+E2753</f>
        <v>0</v>
      </c>
      <c r="F2750" s="282">
        <f t="shared" si="781"/>
        <v>100.52192066805846</v>
      </c>
    </row>
    <row r="2751" spans="1:6" s="30" customFormat="1" x14ac:dyDescent="0.2">
      <c r="A2751" s="46">
        <v>511000</v>
      </c>
      <c r="B2751" s="51" t="s">
        <v>245</v>
      </c>
      <c r="C2751" s="45">
        <f>SUM(C2752:C2752)</f>
        <v>95800</v>
      </c>
      <c r="D2751" s="45">
        <f>SUM(D2752:D2752)</f>
        <v>95800</v>
      </c>
      <c r="E2751" s="45">
        <f>SUM(E2752:E2752)</f>
        <v>0</v>
      </c>
      <c r="F2751" s="282">
        <f t="shared" si="781"/>
        <v>100</v>
      </c>
    </row>
    <row r="2752" spans="1:6" s="30" customFormat="1" x14ac:dyDescent="0.2">
      <c r="A2752" s="48">
        <v>511300</v>
      </c>
      <c r="B2752" s="49" t="s">
        <v>248</v>
      </c>
      <c r="C2752" s="58">
        <v>95800</v>
      </c>
      <c r="D2752" s="58">
        <v>95800</v>
      </c>
      <c r="E2752" s="58">
        <v>0</v>
      </c>
      <c r="F2752" s="283">
        <f t="shared" si="781"/>
        <v>100</v>
      </c>
    </row>
    <row r="2753" spans="1:6" s="55" customFormat="1" x14ac:dyDescent="0.2">
      <c r="A2753" s="46">
        <v>516000</v>
      </c>
      <c r="B2753" s="51" t="s">
        <v>256</v>
      </c>
      <c r="C2753" s="45">
        <f t="shared" ref="C2753:D2753" si="784">C2754</f>
        <v>0</v>
      </c>
      <c r="D2753" s="45">
        <f t="shared" si="784"/>
        <v>500</v>
      </c>
      <c r="E2753" s="45">
        <f t="shared" ref="E2753" si="785">E2754</f>
        <v>0</v>
      </c>
      <c r="F2753" s="282">
        <v>0</v>
      </c>
    </row>
    <row r="2754" spans="1:6" s="30" customFormat="1" x14ac:dyDescent="0.2">
      <c r="A2754" s="48">
        <v>516100</v>
      </c>
      <c r="B2754" s="49" t="s">
        <v>256</v>
      </c>
      <c r="C2754" s="58">
        <v>0</v>
      </c>
      <c r="D2754" s="58">
        <v>500</v>
      </c>
      <c r="E2754" s="58">
        <v>0</v>
      </c>
      <c r="F2754" s="283">
        <v>0</v>
      </c>
    </row>
    <row r="2755" spans="1:6" s="55" customFormat="1" x14ac:dyDescent="0.2">
      <c r="A2755" s="46">
        <v>630000</v>
      </c>
      <c r="B2755" s="51" t="s">
        <v>275</v>
      </c>
      <c r="C2755" s="45">
        <f>C2756+C2758</f>
        <v>0</v>
      </c>
      <c r="D2755" s="45">
        <f>D2756+D2758</f>
        <v>60000</v>
      </c>
      <c r="E2755" s="45">
        <f>E2756+E2758</f>
        <v>2000000</v>
      </c>
      <c r="F2755" s="282">
        <v>0</v>
      </c>
    </row>
    <row r="2756" spans="1:6" s="55" customFormat="1" x14ac:dyDescent="0.2">
      <c r="A2756" s="46">
        <v>631000</v>
      </c>
      <c r="B2756" s="51" t="s">
        <v>276</v>
      </c>
      <c r="C2756" s="45">
        <f>0+C2757</f>
        <v>0</v>
      </c>
      <c r="D2756" s="45">
        <f>0+D2757</f>
        <v>0</v>
      </c>
      <c r="E2756" s="45">
        <f>0+E2757</f>
        <v>2000000</v>
      </c>
      <c r="F2756" s="282">
        <v>0</v>
      </c>
    </row>
    <row r="2757" spans="1:6" s="30" customFormat="1" x14ac:dyDescent="0.2">
      <c r="A2757" s="56">
        <v>631200</v>
      </c>
      <c r="B2757" s="49" t="s">
        <v>278</v>
      </c>
      <c r="C2757" s="58">
        <v>0</v>
      </c>
      <c r="D2757" s="58">
        <v>0</v>
      </c>
      <c r="E2757" s="58">
        <v>2000000</v>
      </c>
      <c r="F2757" s="283">
        <v>0</v>
      </c>
    </row>
    <row r="2758" spans="1:6" s="55" customFormat="1" x14ac:dyDescent="0.2">
      <c r="A2758" s="46">
        <v>638000</v>
      </c>
      <c r="B2758" s="51" t="s">
        <v>282</v>
      </c>
      <c r="C2758" s="45">
        <f t="shared" ref="C2758:D2758" si="786">C2759</f>
        <v>0</v>
      </c>
      <c r="D2758" s="45">
        <f t="shared" si="786"/>
        <v>60000</v>
      </c>
      <c r="E2758" s="45">
        <f t="shared" ref="E2758" si="787">E2759</f>
        <v>0</v>
      </c>
      <c r="F2758" s="282">
        <v>0</v>
      </c>
    </row>
    <row r="2759" spans="1:6" s="30" customFormat="1" x14ac:dyDescent="0.2">
      <c r="A2759" s="48">
        <v>638100</v>
      </c>
      <c r="B2759" s="49" t="s">
        <v>283</v>
      </c>
      <c r="C2759" s="58">
        <v>0</v>
      </c>
      <c r="D2759" s="58">
        <v>60000</v>
      </c>
      <c r="E2759" s="58">
        <v>0</v>
      </c>
      <c r="F2759" s="283">
        <v>0</v>
      </c>
    </row>
    <row r="2760" spans="1:6" s="30" customFormat="1" x14ac:dyDescent="0.2">
      <c r="A2760" s="89"/>
      <c r="B2760" s="83" t="s">
        <v>292</v>
      </c>
      <c r="C2760" s="87">
        <f>C2734+C2750+C2755</f>
        <v>3234400</v>
      </c>
      <c r="D2760" s="87">
        <f>D2734+D2750+D2755</f>
        <v>3302300</v>
      </c>
      <c r="E2760" s="87">
        <f>E2734+E2750+E2755</f>
        <v>2000000</v>
      </c>
      <c r="F2760" s="34">
        <f t="shared" si="781"/>
        <v>102.0993074449666</v>
      </c>
    </row>
    <row r="2761" spans="1:6" s="30" customFormat="1" x14ac:dyDescent="0.2">
      <c r="A2761" s="66"/>
      <c r="B2761" s="44"/>
      <c r="C2761" s="67"/>
      <c r="D2761" s="67"/>
      <c r="E2761" s="67"/>
      <c r="F2761" s="279"/>
    </row>
    <row r="2762" spans="1:6" s="30" customFormat="1" x14ac:dyDescent="0.2">
      <c r="A2762" s="43"/>
      <c r="B2762" s="44"/>
      <c r="C2762" s="50"/>
      <c r="D2762" s="50"/>
      <c r="E2762" s="50"/>
      <c r="F2762" s="284"/>
    </row>
    <row r="2763" spans="1:6" s="30" customFormat="1" x14ac:dyDescent="0.2">
      <c r="A2763" s="48" t="s">
        <v>443</v>
      </c>
      <c r="B2763" s="51"/>
      <c r="C2763" s="50"/>
      <c r="D2763" s="50"/>
      <c r="E2763" s="50"/>
      <c r="F2763" s="284"/>
    </row>
    <row r="2764" spans="1:6" s="30" customFormat="1" x14ac:dyDescent="0.2">
      <c r="A2764" s="48" t="s">
        <v>372</v>
      </c>
      <c r="B2764" s="51"/>
      <c r="C2764" s="50"/>
      <c r="D2764" s="50"/>
      <c r="E2764" s="50"/>
      <c r="F2764" s="284"/>
    </row>
    <row r="2765" spans="1:6" s="30" customFormat="1" x14ac:dyDescent="0.2">
      <c r="A2765" s="48" t="s">
        <v>444</v>
      </c>
      <c r="B2765" s="51"/>
      <c r="C2765" s="50"/>
      <c r="D2765" s="50"/>
      <c r="E2765" s="50"/>
      <c r="F2765" s="284"/>
    </row>
    <row r="2766" spans="1:6" s="30" customFormat="1" x14ac:dyDescent="0.2">
      <c r="A2766" s="48" t="s">
        <v>291</v>
      </c>
      <c r="B2766" s="51"/>
      <c r="C2766" s="50"/>
      <c r="D2766" s="50"/>
      <c r="E2766" s="50"/>
      <c r="F2766" s="284"/>
    </row>
    <row r="2767" spans="1:6" s="30" customFormat="1" x14ac:dyDescent="0.2">
      <c r="A2767" s="48"/>
      <c r="B2767" s="79"/>
      <c r="C2767" s="67"/>
      <c r="D2767" s="67"/>
      <c r="E2767" s="67"/>
      <c r="F2767" s="279"/>
    </row>
    <row r="2768" spans="1:6" s="30" customFormat="1" x14ac:dyDescent="0.2">
      <c r="A2768" s="46">
        <v>410000</v>
      </c>
      <c r="B2768" s="47" t="s">
        <v>44</v>
      </c>
      <c r="C2768" s="45">
        <f t="shared" ref="C2768:D2768" si="788">C2769+C2774</f>
        <v>1314400</v>
      </c>
      <c r="D2768" s="45">
        <f t="shared" si="788"/>
        <v>1340200</v>
      </c>
      <c r="E2768" s="45">
        <f t="shared" ref="E2768" si="789">E2769+E2774</f>
        <v>0</v>
      </c>
      <c r="F2768" s="282">
        <f t="shared" ref="F2768:F2794" si="790">D2768/C2768*100</f>
        <v>101.96287279367012</v>
      </c>
    </row>
    <row r="2769" spans="1:6" s="30" customFormat="1" x14ac:dyDescent="0.2">
      <c r="A2769" s="46">
        <v>411000</v>
      </c>
      <c r="B2769" s="47" t="s">
        <v>45</v>
      </c>
      <c r="C2769" s="45">
        <f t="shared" ref="C2769:D2769" si="791">SUM(C2770:C2773)</f>
        <v>1064100</v>
      </c>
      <c r="D2769" s="45">
        <f t="shared" si="791"/>
        <v>1084100</v>
      </c>
      <c r="E2769" s="45">
        <f t="shared" ref="E2769" si="792">SUM(E2770:E2773)</f>
        <v>0</v>
      </c>
      <c r="F2769" s="282">
        <f t="shared" si="790"/>
        <v>101.87952260125928</v>
      </c>
    </row>
    <row r="2770" spans="1:6" s="30" customFormat="1" x14ac:dyDescent="0.2">
      <c r="A2770" s="48">
        <v>411100</v>
      </c>
      <c r="B2770" s="49" t="s">
        <v>46</v>
      </c>
      <c r="C2770" s="58">
        <v>986000</v>
      </c>
      <c r="D2770" s="58">
        <v>1006000</v>
      </c>
      <c r="E2770" s="58">
        <v>0</v>
      </c>
      <c r="F2770" s="283">
        <f t="shared" si="790"/>
        <v>102.02839756592293</v>
      </c>
    </row>
    <row r="2771" spans="1:6" s="30" customFormat="1" x14ac:dyDescent="0.2">
      <c r="A2771" s="48">
        <v>411200</v>
      </c>
      <c r="B2771" s="49" t="s">
        <v>47</v>
      </c>
      <c r="C2771" s="58">
        <v>50000</v>
      </c>
      <c r="D2771" s="58">
        <v>50000</v>
      </c>
      <c r="E2771" s="58">
        <v>0</v>
      </c>
      <c r="F2771" s="283">
        <f t="shared" si="790"/>
        <v>100</v>
      </c>
    </row>
    <row r="2772" spans="1:6" s="30" customFormat="1" ht="40.5" x14ac:dyDescent="0.2">
      <c r="A2772" s="48">
        <v>411300</v>
      </c>
      <c r="B2772" s="49" t="s">
        <v>48</v>
      </c>
      <c r="C2772" s="58">
        <v>19800</v>
      </c>
      <c r="D2772" s="58">
        <v>19800</v>
      </c>
      <c r="E2772" s="58">
        <v>0</v>
      </c>
      <c r="F2772" s="283">
        <f t="shared" si="790"/>
        <v>100</v>
      </c>
    </row>
    <row r="2773" spans="1:6" s="30" customFormat="1" x14ac:dyDescent="0.2">
      <c r="A2773" s="48">
        <v>411400</v>
      </c>
      <c r="B2773" s="49" t="s">
        <v>49</v>
      </c>
      <c r="C2773" s="58">
        <v>8300</v>
      </c>
      <c r="D2773" s="58">
        <v>8300</v>
      </c>
      <c r="E2773" s="58">
        <v>0</v>
      </c>
      <c r="F2773" s="283">
        <f t="shared" si="790"/>
        <v>100</v>
      </c>
    </row>
    <row r="2774" spans="1:6" s="30" customFormat="1" x14ac:dyDescent="0.2">
      <c r="A2774" s="46">
        <v>412000</v>
      </c>
      <c r="B2774" s="51" t="s">
        <v>50</v>
      </c>
      <c r="C2774" s="45">
        <f t="shared" ref="C2774:D2774" si="793">SUM(C2775:C2785)</f>
        <v>250300</v>
      </c>
      <c r="D2774" s="45">
        <f t="shared" si="793"/>
        <v>256100</v>
      </c>
      <c r="E2774" s="45">
        <f t="shared" ref="E2774" si="794">SUM(E2775:E2785)</f>
        <v>0</v>
      </c>
      <c r="F2774" s="282">
        <f t="shared" si="790"/>
        <v>102.31721933679584</v>
      </c>
    </row>
    <row r="2775" spans="1:6" s="30" customFormat="1" x14ac:dyDescent="0.2">
      <c r="A2775" s="48">
        <v>412200</v>
      </c>
      <c r="B2775" s="49" t="s">
        <v>52</v>
      </c>
      <c r="C2775" s="58">
        <v>122800</v>
      </c>
      <c r="D2775" s="58">
        <v>130000</v>
      </c>
      <c r="E2775" s="58">
        <v>0</v>
      </c>
      <c r="F2775" s="283">
        <f t="shared" si="790"/>
        <v>105.86319218241043</v>
      </c>
    </row>
    <row r="2776" spans="1:6" s="30" customFormat="1" x14ac:dyDescent="0.2">
      <c r="A2776" s="48">
        <v>412300</v>
      </c>
      <c r="B2776" s="49" t="s">
        <v>53</v>
      </c>
      <c r="C2776" s="58">
        <v>29500</v>
      </c>
      <c r="D2776" s="58">
        <v>31300</v>
      </c>
      <c r="E2776" s="58">
        <v>0</v>
      </c>
      <c r="F2776" s="283">
        <f t="shared" si="790"/>
        <v>106.10169491525423</v>
      </c>
    </row>
    <row r="2777" spans="1:6" s="30" customFormat="1" x14ac:dyDescent="0.2">
      <c r="A2777" s="48">
        <v>412500</v>
      </c>
      <c r="B2777" s="49" t="s">
        <v>57</v>
      </c>
      <c r="C2777" s="58">
        <v>8400</v>
      </c>
      <c r="D2777" s="58">
        <v>7000</v>
      </c>
      <c r="E2777" s="58">
        <v>0</v>
      </c>
      <c r="F2777" s="283">
        <f t="shared" si="790"/>
        <v>83.333333333333343</v>
      </c>
    </row>
    <row r="2778" spans="1:6" s="30" customFormat="1" x14ac:dyDescent="0.2">
      <c r="A2778" s="48">
        <v>412600</v>
      </c>
      <c r="B2778" s="49" t="s">
        <v>58</v>
      </c>
      <c r="C2778" s="58">
        <v>4000</v>
      </c>
      <c r="D2778" s="58">
        <v>4000</v>
      </c>
      <c r="E2778" s="58">
        <v>0</v>
      </c>
      <c r="F2778" s="283">
        <f t="shared" si="790"/>
        <v>100</v>
      </c>
    </row>
    <row r="2779" spans="1:6" s="30" customFormat="1" x14ac:dyDescent="0.2">
      <c r="A2779" s="48">
        <v>412700</v>
      </c>
      <c r="B2779" s="49" t="s">
        <v>60</v>
      </c>
      <c r="C2779" s="58">
        <v>73600</v>
      </c>
      <c r="D2779" s="58">
        <v>75000</v>
      </c>
      <c r="E2779" s="58">
        <v>0</v>
      </c>
      <c r="F2779" s="283">
        <f t="shared" si="790"/>
        <v>101.90217391304348</v>
      </c>
    </row>
    <row r="2780" spans="1:6" s="30" customFormat="1" x14ac:dyDescent="0.2">
      <c r="A2780" s="48">
        <v>412900</v>
      </c>
      <c r="B2780" s="53" t="s">
        <v>74</v>
      </c>
      <c r="C2780" s="58">
        <v>800</v>
      </c>
      <c r="D2780" s="58">
        <v>800</v>
      </c>
      <c r="E2780" s="58">
        <v>0</v>
      </c>
      <c r="F2780" s="283">
        <f t="shared" si="790"/>
        <v>100</v>
      </c>
    </row>
    <row r="2781" spans="1:6" s="30" customFormat="1" x14ac:dyDescent="0.2">
      <c r="A2781" s="48">
        <v>412900</v>
      </c>
      <c r="B2781" s="53" t="s">
        <v>75</v>
      </c>
      <c r="C2781" s="58">
        <v>2000</v>
      </c>
      <c r="D2781" s="58">
        <v>2000</v>
      </c>
      <c r="E2781" s="58">
        <v>0</v>
      </c>
      <c r="F2781" s="283">
        <f t="shared" si="790"/>
        <v>100</v>
      </c>
    </row>
    <row r="2782" spans="1:6" s="30" customFormat="1" x14ac:dyDescent="0.2">
      <c r="A2782" s="48">
        <v>412900</v>
      </c>
      <c r="B2782" s="53" t="s">
        <v>76</v>
      </c>
      <c r="C2782" s="58">
        <v>900</v>
      </c>
      <c r="D2782" s="58">
        <v>900</v>
      </c>
      <c r="E2782" s="58">
        <v>0</v>
      </c>
      <c r="F2782" s="283">
        <f t="shared" si="790"/>
        <v>100</v>
      </c>
    </row>
    <row r="2783" spans="1:6" s="30" customFormat="1" x14ac:dyDescent="0.2">
      <c r="A2783" s="48">
        <v>412900</v>
      </c>
      <c r="B2783" s="53" t="s">
        <v>77</v>
      </c>
      <c r="C2783" s="58">
        <v>2800</v>
      </c>
      <c r="D2783" s="58">
        <v>2800</v>
      </c>
      <c r="E2783" s="58">
        <v>0</v>
      </c>
      <c r="F2783" s="283">
        <f t="shared" si="790"/>
        <v>100</v>
      </c>
    </row>
    <row r="2784" spans="1:6" s="30" customFormat="1" x14ac:dyDescent="0.2">
      <c r="A2784" s="48">
        <v>412900</v>
      </c>
      <c r="B2784" s="53" t="s">
        <v>78</v>
      </c>
      <c r="C2784" s="58">
        <v>1800</v>
      </c>
      <c r="D2784" s="58">
        <v>1800</v>
      </c>
      <c r="E2784" s="58">
        <v>0</v>
      </c>
      <c r="F2784" s="283">
        <f t="shared" si="790"/>
        <v>100</v>
      </c>
    </row>
    <row r="2785" spans="1:6" s="30" customFormat="1" x14ac:dyDescent="0.2">
      <c r="A2785" s="48">
        <v>412900</v>
      </c>
      <c r="B2785" s="53" t="s">
        <v>80</v>
      </c>
      <c r="C2785" s="58">
        <v>3700</v>
      </c>
      <c r="D2785" s="58">
        <v>500</v>
      </c>
      <c r="E2785" s="58">
        <v>0</v>
      </c>
      <c r="F2785" s="283">
        <f t="shared" si="790"/>
        <v>13.513513513513514</v>
      </c>
    </row>
    <row r="2786" spans="1:6" s="55" customFormat="1" x14ac:dyDescent="0.2">
      <c r="A2786" s="46">
        <v>510000</v>
      </c>
      <c r="B2786" s="51" t="s">
        <v>244</v>
      </c>
      <c r="C2786" s="45">
        <f>C2787+0</f>
        <v>10000</v>
      </c>
      <c r="D2786" s="45">
        <f>D2787+0</f>
        <v>10000</v>
      </c>
      <c r="E2786" s="45">
        <f>E2787+0</f>
        <v>0</v>
      </c>
      <c r="F2786" s="282">
        <f t="shared" si="790"/>
        <v>100</v>
      </c>
    </row>
    <row r="2787" spans="1:6" s="55" customFormat="1" x14ac:dyDescent="0.2">
      <c r="A2787" s="46">
        <v>511000</v>
      </c>
      <c r="B2787" s="51" t="s">
        <v>245</v>
      </c>
      <c r="C2787" s="45">
        <f>SUM(C2788:C2788)</f>
        <v>10000</v>
      </c>
      <c r="D2787" s="45">
        <f>SUM(D2788:D2788)</f>
        <v>10000</v>
      </c>
      <c r="E2787" s="45">
        <f>SUM(E2788:E2788)</f>
        <v>0</v>
      </c>
      <c r="F2787" s="282">
        <f t="shared" si="790"/>
        <v>100</v>
      </c>
    </row>
    <row r="2788" spans="1:6" s="30" customFormat="1" x14ac:dyDescent="0.2">
      <c r="A2788" s="48">
        <v>511300</v>
      </c>
      <c r="B2788" s="49" t="s">
        <v>248</v>
      </c>
      <c r="C2788" s="58">
        <v>10000</v>
      </c>
      <c r="D2788" s="58">
        <v>10000</v>
      </c>
      <c r="E2788" s="58">
        <v>0</v>
      </c>
      <c r="F2788" s="283">
        <f t="shared" si="790"/>
        <v>100</v>
      </c>
    </row>
    <row r="2789" spans="1:6" s="55" customFormat="1" x14ac:dyDescent="0.2">
      <c r="A2789" s="46">
        <v>630000</v>
      </c>
      <c r="B2789" s="51" t="s">
        <v>275</v>
      </c>
      <c r="C2789" s="45">
        <f>C2790+C2792</f>
        <v>18000</v>
      </c>
      <c r="D2789" s="45">
        <f>D2790+D2792</f>
        <v>9000</v>
      </c>
      <c r="E2789" s="45">
        <f>E2790+E2792</f>
        <v>300000</v>
      </c>
      <c r="F2789" s="282">
        <f t="shared" si="790"/>
        <v>50</v>
      </c>
    </row>
    <row r="2790" spans="1:6" s="55" customFormat="1" x14ac:dyDescent="0.2">
      <c r="A2790" s="46">
        <v>631000</v>
      </c>
      <c r="B2790" s="51" t="s">
        <v>276</v>
      </c>
      <c r="C2790" s="45">
        <f>0+C2791</f>
        <v>0</v>
      </c>
      <c r="D2790" s="45">
        <f>0+D2791</f>
        <v>0</v>
      </c>
      <c r="E2790" s="45">
        <f>0+E2791</f>
        <v>300000</v>
      </c>
      <c r="F2790" s="282">
        <v>0</v>
      </c>
    </row>
    <row r="2791" spans="1:6" s="30" customFormat="1" x14ac:dyDescent="0.2">
      <c r="A2791" s="56">
        <v>631200</v>
      </c>
      <c r="B2791" s="49" t="s">
        <v>278</v>
      </c>
      <c r="C2791" s="58">
        <v>0</v>
      </c>
      <c r="D2791" s="58">
        <v>0</v>
      </c>
      <c r="E2791" s="58">
        <v>300000</v>
      </c>
      <c r="F2791" s="283">
        <v>0</v>
      </c>
    </row>
    <row r="2792" spans="1:6" s="55" customFormat="1" x14ac:dyDescent="0.2">
      <c r="A2792" s="46">
        <v>638000</v>
      </c>
      <c r="B2792" s="51" t="s">
        <v>282</v>
      </c>
      <c r="C2792" s="45">
        <f t="shared" ref="C2792:D2792" si="795">C2793</f>
        <v>18000</v>
      </c>
      <c r="D2792" s="45">
        <f t="shared" si="795"/>
        <v>9000</v>
      </c>
      <c r="E2792" s="45">
        <f t="shared" ref="E2792" si="796">E2793</f>
        <v>0</v>
      </c>
      <c r="F2792" s="282">
        <f t="shared" si="790"/>
        <v>50</v>
      </c>
    </row>
    <row r="2793" spans="1:6" s="30" customFormat="1" x14ac:dyDescent="0.2">
      <c r="A2793" s="48">
        <v>638100</v>
      </c>
      <c r="B2793" s="49" t="s">
        <v>283</v>
      </c>
      <c r="C2793" s="58">
        <v>18000</v>
      </c>
      <c r="D2793" s="58">
        <v>9000</v>
      </c>
      <c r="E2793" s="58">
        <v>0</v>
      </c>
      <c r="F2793" s="283">
        <f t="shared" si="790"/>
        <v>50</v>
      </c>
    </row>
    <row r="2794" spans="1:6" s="30" customFormat="1" x14ac:dyDescent="0.2">
      <c r="A2794" s="89"/>
      <c r="B2794" s="83" t="s">
        <v>292</v>
      </c>
      <c r="C2794" s="87">
        <f>C2768+C2786+C2789</f>
        <v>1342400</v>
      </c>
      <c r="D2794" s="87">
        <f>D2768+D2786+D2789</f>
        <v>1359200</v>
      </c>
      <c r="E2794" s="87">
        <f>E2768+E2786+E2789</f>
        <v>300000</v>
      </c>
      <c r="F2794" s="34">
        <f t="shared" si="790"/>
        <v>101.25148986889154</v>
      </c>
    </row>
    <row r="2795" spans="1:6" s="30" customFormat="1" x14ac:dyDescent="0.2">
      <c r="A2795" s="66"/>
      <c r="B2795" s="44"/>
      <c r="C2795" s="67"/>
      <c r="D2795" s="67"/>
      <c r="E2795" s="67"/>
      <c r="F2795" s="279"/>
    </row>
    <row r="2796" spans="1:6" s="30" customFormat="1" x14ac:dyDescent="0.2">
      <c r="A2796" s="43"/>
      <c r="B2796" s="44"/>
      <c r="C2796" s="50"/>
      <c r="D2796" s="50"/>
      <c r="E2796" s="50"/>
      <c r="F2796" s="284"/>
    </row>
    <row r="2797" spans="1:6" s="30" customFormat="1" x14ac:dyDescent="0.2">
      <c r="A2797" s="48" t="s">
        <v>445</v>
      </c>
      <c r="B2797" s="51"/>
      <c r="C2797" s="50"/>
      <c r="D2797" s="50"/>
      <c r="E2797" s="50"/>
      <c r="F2797" s="284"/>
    </row>
    <row r="2798" spans="1:6" s="30" customFormat="1" x14ac:dyDescent="0.2">
      <c r="A2798" s="48" t="s">
        <v>372</v>
      </c>
      <c r="B2798" s="51"/>
      <c r="C2798" s="50"/>
      <c r="D2798" s="50"/>
      <c r="E2798" s="50"/>
      <c r="F2798" s="284"/>
    </row>
    <row r="2799" spans="1:6" s="30" customFormat="1" x14ac:dyDescent="0.2">
      <c r="A2799" s="48" t="s">
        <v>446</v>
      </c>
      <c r="B2799" s="51"/>
      <c r="C2799" s="50"/>
      <c r="D2799" s="50"/>
      <c r="E2799" s="50"/>
      <c r="F2799" s="284"/>
    </row>
    <row r="2800" spans="1:6" s="30" customFormat="1" x14ac:dyDescent="0.2">
      <c r="A2800" s="48" t="s">
        <v>291</v>
      </c>
      <c r="B2800" s="51"/>
      <c r="C2800" s="50"/>
      <c r="D2800" s="50"/>
      <c r="E2800" s="50"/>
      <c r="F2800" s="284"/>
    </row>
    <row r="2801" spans="1:6" s="30" customFormat="1" x14ac:dyDescent="0.2">
      <c r="A2801" s="48"/>
      <c r="B2801" s="79"/>
      <c r="C2801" s="67"/>
      <c r="D2801" s="67"/>
      <c r="E2801" s="67"/>
      <c r="F2801" s="279"/>
    </row>
    <row r="2802" spans="1:6" s="30" customFormat="1" x14ac:dyDescent="0.2">
      <c r="A2802" s="46">
        <v>410000</v>
      </c>
      <c r="B2802" s="47" t="s">
        <v>44</v>
      </c>
      <c r="C2802" s="45">
        <f t="shared" ref="C2802:D2802" si="797">C2803+C2808</f>
        <v>1622400</v>
      </c>
      <c r="D2802" s="45">
        <f t="shared" si="797"/>
        <v>1664700.0000000002</v>
      </c>
      <c r="E2802" s="45">
        <f t="shared" ref="E2802" si="798">E2803+E2808</f>
        <v>0</v>
      </c>
      <c r="F2802" s="282">
        <f t="shared" ref="F2802:F2826" si="799">D2802/C2802*100</f>
        <v>102.60724852071009</v>
      </c>
    </row>
    <row r="2803" spans="1:6" s="30" customFormat="1" x14ac:dyDescent="0.2">
      <c r="A2803" s="46">
        <v>411000</v>
      </c>
      <c r="B2803" s="47" t="s">
        <v>45</v>
      </c>
      <c r="C2803" s="45">
        <f t="shared" ref="C2803:D2803" si="800">SUM(C2804:C2807)</f>
        <v>1429500</v>
      </c>
      <c r="D2803" s="45">
        <f t="shared" si="800"/>
        <v>1471600.0000000002</v>
      </c>
      <c r="E2803" s="45">
        <f t="shared" ref="E2803" si="801">SUM(E2804:E2807)</f>
        <v>0</v>
      </c>
      <c r="F2803" s="282">
        <f t="shared" si="799"/>
        <v>102.94508569429873</v>
      </c>
    </row>
    <row r="2804" spans="1:6" s="30" customFormat="1" x14ac:dyDescent="0.2">
      <c r="A2804" s="48">
        <v>411100</v>
      </c>
      <c r="B2804" s="49" t="s">
        <v>46</v>
      </c>
      <c r="C2804" s="58">
        <v>1349000</v>
      </c>
      <c r="D2804" s="58">
        <v>1353000.0000000002</v>
      </c>
      <c r="E2804" s="58">
        <v>0</v>
      </c>
      <c r="F2804" s="283">
        <f t="shared" si="799"/>
        <v>100.29651593773168</v>
      </c>
    </row>
    <row r="2805" spans="1:6" s="30" customFormat="1" x14ac:dyDescent="0.2">
      <c r="A2805" s="48">
        <v>411200</v>
      </c>
      <c r="B2805" s="49" t="s">
        <v>47</v>
      </c>
      <c r="C2805" s="58">
        <v>70000</v>
      </c>
      <c r="D2805" s="58">
        <v>68900</v>
      </c>
      <c r="E2805" s="58">
        <v>0</v>
      </c>
      <c r="F2805" s="283">
        <f t="shared" si="799"/>
        <v>98.428571428571431</v>
      </c>
    </row>
    <row r="2806" spans="1:6" s="30" customFormat="1" ht="40.5" x14ac:dyDescent="0.2">
      <c r="A2806" s="48">
        <v>411300</v>
      </c>
      <c r="B2806" s="49" t="s">
        <v>48</v>
      </c>
      <c r="C2806" s="58">
        <v>3600</v>
      </c>
      <c r="D2806" s="58">
        <v>40000</v>
      </c>
      <c r="E2806" s="58">
        <v>0</v>
      </c>
      <c r="F2806" s="283"/>
    </row>
    <row r="2807" spans="1:6" s="30" customFormat="1" x14ac:dyDescent="0.2">
      <c r="A2807" s="48">
        <v>411400</v>
      </c>
      <c r="B2807" s="49" t="s">
        <v>49</v>
      </c>
      <c r="C2807" s="58">
        <v>6900</v>
      </c>
      <c r="D2807" s="58">
        <v>9700</v>
      </c>
      <c r="E2807" s="58">
        <v>0</v>
      </c>
      <c r="F2807" s="283">
        <f t="shared" si="799"/>
        <v>140.57971014492753</v>
      </c>
    </row>
    <row r="2808" spans="1:6" s="30" customFormat="1" x14ac:dyDescent="0.2">
      <c r="A2808" s="46">
        <v>412000</v>
      </c>
      <c r="B2808" s="51" t="s">
        <v>50</v>
      </c>
      <c r="C2808" s="45">
        <f>SUM(C2809:C2817)</f>
        <v>192900</v>
      </c>
      <c r="D2808" s="45">
        <f t="shared" ref="D2808:E2808" si="802">SUM(D2809:D2817)</f>
        <v>193100</v>
      </c>
      <c r="E2808" s="45">
        <f t="shared" si="802"/>
        <v>0</v>
      </c>
      <c r="F2808" s="282">
        <f t="shared" si="799"/>
        <v>100.10368066355623</v>
      </c>
    </row>
    <row r="2809" spans="1:6" s="30" customFormat="1" x14ac:dyDescent="0.2">
      <c r="A2809" s="48">
        <v>412200</v>
      </c>
      <c r="B2809" s="49" t="s">
        <v>52</v>
      </c>
      <c r="C2809" s="58">
        <v>109500</v>
      </c>
      <c r="D2809" s="58">
        <v>109100</v>
      </c>
      <c r="E2809" s="58">
        <v>0</v>
      </c>
      <c r="F2809" s="283">
        <f t="shared" si="799"/>
        <v>99.634703196347033</v>
      </c>
    </row>
    <row r="2810" spans="1:6" s="30" customFormat="1" x14ac:dyDescent="0.2">
      <c r="A2810" s="48">
        <v>412300</v>
      </c>
      <c r="B2810" s="49" t="s">
        <v>53</v>
      </c>
      <c r="C2810" s="58">
        <v>20000</v>
      </c>
      <c r="D2810" s="58">
        <v>20000</v>
      </c>
      <c r="E2810" s="58">
        <v>0</v>
      </c>
      <c r="F2810" s="283">
        <f t="shared" si="799"/>
        <v>100</v>
      </c>
    </row>
    <row r="2811" spans="1:6" s="30" customFormat="1" x14ac:dyDescent="0.2">
      <c r="A2811" s="48">
        <v>412500</v>
      </c>
      <c r="B2811" s="49" t="s">
        <v>57</v>
      </c>
      <c r="C2811" s="58">
        <v>2500.0000000000005</v>
      </c>
      <c r="D2811" s="58">
        <v>2900</v>
      </c>
      <c r="E2811" s="58">
        <v>0</v>
      </c>
      <c r="F2811" s="283">
        <f t="shared" si="799"/>
        <v>115.99999999999997</v>
      </c>
    </row>
    <row r="2812" spans="1:6" s="30" customFormat="1" x14ac:dyDescent="0.2">
      <c r="A2812" s="48">
        <v>412600</v>
      </c>
      <c r="B2812" s="49" t="s">
        <v>58</v>
      </c>
      <c r="C2812" s="58">
        <v>1699.9999999999995</v>
      </c>
      <c r="D2812" s="58">
        <v>1699.9999999999995</v>
      </c>
      <c r="E2812" s="58">
        <v>0</v>
      </c>
      <c r="F2812" s="283">
        <f t="shared" si="799"/>
        <v>100</v>
      </c>
    </row>
    <row r="2813" spans="1:6" s="30" customFormat="1" x14ac:dyDescent="0.2">
      <c r="A2813" s="48">
        <v>412700</v>
      </c>
      <c r="B2813" s="49" t="s">
        <v>60</v>
      </c>
      <c r="C2813" s="58">
        <v>55000</v>
      </c>
      <c r="D2813" s="58">
        <v>55000</v>
      </c>
      <c r="E2813" s="58">
        <v>0</v>
      </c>
      <c r="F2813" s="283">
        <f t="shared" si="799"/>
        <v>100</v>
      </c>
    </row>
    <row r="2814" spans="1:6" s="30" customFormat="1" x14ac:dyDescent="0.2">
      <c r="A2814" s="48">
        <v>412900</v>
      </c>
      <c r="B2814" s="53" t="s">
        <v>74</v>
      </c>
      <c r="C2814" s="58">
        <v>400</v>
      </c>
      <c r="D2814" s="58">
        <v>800</v>
      </c>
      <c r="E2814" s="58">
        <v>0</v>
      </c>
      <c r="F2814" s="283">
        <f t="shared" si="799"/>
        <v>200</v>
      </c>
    </row>
    <row r="2815" spans="1:6" s="30" customFormat="1" x14ac:dyDescent="0.2">
      <c r="A2815" s="48">
        <v>412900</v>
      </c>
      <c r="B2815" s="53" t="s">
        <v>76</v>
      </c>
      <c r="C2815" s="58">
        <v>1000</v>
      </c>
      <c r="D2815" s="58">
        <v>0</v>
      </c>
      <c r="E2815" s="58">
        <v>0</v>
      </c>
      <c r="F2815" s="283">
        <f t="shared" si="799"/>
        <v>0</v>
      </c>
    </row>
    <row r="2816" spans="1:6" s="30" customFormat="1" x14ac:dyDescent="0.2">
      <c r="A2816" s="48">
        <v>412900</v>
      </c>
      <c r="B2816" s="53" t="s">
        <v>78</v>
      </c>
      <c r="C2816" s="58">
        <v>2800</v>
      </c>
      <c r="D2816" s="58">
        <v>3000</v>
      </c>
      <c r="E2816" s="58">
        <v>0</v>
      </c>
      <c r="F2816" s="283">
        <f t="shared" si="799"/>
        <v>107.14285714285714</v>
      </c>
    </row>
    <row r="2817" spans="1:6" s="30" customFormat="1" x14ac:dyDescent="0.2">
      <c r="A2817" s="48">
        <v>412900</v>
      </c>
      <c r="B2817" s="53" t="s">
        <v>80</v>
      </c>
      <c r="C2817" s="58">
        <v>0</v>
      </c>
      <c r="D2817" s="58">
        <v>600</v>
      </c>
      <c r="E2817" s="58">
        <v>0</v>
      </c>
      <c r="F2817" s="283">
        <v>0</v>
      </c>
    </row>
    <row r="2818" spans="1:6" s="55" customFormat="1" x14ac:dyDescent="0.2">
      <c r="A2818" s="46">
        <v>510000</v>
      </c>
      <c r="B2818" s="51" t="s">
        <v>244</v>
      </c>
      <c r="C2818" s="45">
        <f t="shared" ref="C2818:D2818" si="803">C2819</f>
        <v>15000</v>
      </c>
      <c r="D2818" s="45">
        <f t="shared" si="803"/>
        <v>15000</v>
      </c>
      <c r="E2818" s="45">
        <f t="shared" ref="E2818" si="804">E2819</f>
        <v>0</v>
      </c>
      <c r="F2818" s="282">
        <f t="shared" si="799"/>
        <v>100</v>
      </c>
    </row>
    <row r="2819" spans="1:6" s="55" customFormat="1" x14ac:dyDescent="0.2">
      <c r="A2819" s="46">
        <v>511000</v>
      </c>
      <c r="B2819" s="51" t="s">
        <v>245</v>
      </c>
      <c r="C2819" s="45">
        <f>SUM(C2820:C2820)</f>
        <v>15000</v>
      </c>
      <c r="D2819" s="45">
        <f>SUM(D2820:D2820)</f>
        <v>15000</v>
      </c>
      <c r="E2819" s="45">
        <f>SUM(E2820:E2820)</f>
        <v>0</v>
      </c>
      <c r="F2819" s="282">
        <f t="shared" si="799"/>
        <v>100</v>
      </c>
    </row>
    <row r="2820" spans="1:6" s="30" customFormat="1" x14ac:dyDescent="0.2">
      <c r="A2820" s="48">
        <v>511300</v>
      </c>
      <c r="B2820" s="49" t="s">
        <v>248</v>
      </c>
      <c r="C2820" s="58">
        <v>15000</v>
      </c>
      <c r="D2820" s="58">
        <v>15000</v>
      </c>
      <c r="E2820" s="58">
        <v>0</v>
      </c>
      <c r="F2820" s="283">
        <f t="shared" si="799"/>
        <v>100</v>
      </c>
    </row>
    <row r="2821" spans="1:6" s="55" customFormat="1" x14ac:dyDescent="0.2">
      <c r="A2821" s="46">
        <v>630000</v>
      </c>
      <c r="B2821" s="51" t="s">
        <v>275</v>
      </c>
      <c r="C2821" s="45">
        <f>C2822+C2824</f>
        <v>20000</v>
      </c>
      <c r="D2821" s="45">
        <f>D2822+D2824</f>
        <v>47100</v>
      </c>
      <c r="E2821" s="45">
        <f>E2822+E2824</f>
        <v>429800</v>
      </c>
      <c r="F2821" s="282">
        <f t="shared" si="799"/>
        <v>235.5</v>
      </c>
    </row>
    <row r="2822" spans="1:6" s="55" customFormat="1" x14ac:dyDescent="0.2">
      <c r="A2822" s="46">
        <v>631000</v>
      </c>
      <c r="B2822" s="51" t="s">
        <v>276</v>
      </c>
      <c r="C2822" s="45">
        <f>0+C2823</f>
        <v>0</v>
      </c>
      <c r="D2822" s="45">
        <f>0+D2823</f>
        <v>0</v>
      </c>
      <c r="E2822" s="45">
        <f>0+E2823</f>
        <v>429800</v>
      </c>
      <c r="F2822" s="282">
        <v>0</v>
      </c>
    </row>
    <row r="2823" spans="1:6" s="30" customFormat="1" x14ac:dyDescent="0.2">
      <c r="A2823" s="56">
        <v>631200</v>
      </c>
      <c r="B2823" s="49" t="s">
        <v>278</v>
      </c>
      <c r="C2823" s="58">
        <v>0</v>
      </c>
      <c r="D2823" s="58">
        <v>0</v>
      </c>
      <c r="E2823" s="58">
        <v>429800</v>
      </c>
      <c r="F2823" s="283">
        <v>0</v>
      </c>
    </row>
    <row r="2824" spans="1:6" s="55" customFormat="1" x14ac:dyDescent="0.2">
      <c r="A2824" s="46">
        <v>638000</v>
      </c>
      <c r="B2824" s="51" t="s">
        <v>282</v>
      </c>
      <c r="C2824" s="45">
        <f t="shared" ref="C2824:D2824" si="805">C2825</f>
        <v>20000</v>
      </c>
      <c r="D2824" s="45">
        <f t="shared" si="805"/>
        <v>47100</v>
      </c>
      <c r="E2824" s="45">
        <f t="shared" ref="E2824" si="806">E2825</f>
        <v>0</v>
      </c>
      <c r="F2824" s="282">
        <f t="shared" si="799"/>
        <v>235.5</v>
      </c>
    </row>
    <row r="2825" spans="1:6" s="30" customFormat="1" x14ac:dyDescent="0.2">
      <c r="A2825" s="48">
        <v>638100</v>
      </c>
      <c r="B2825" s="49" t="s">
        <v>283</v>
      </c>
      <c r="C2825" s="58">
        <v>20000</v>
      </c>
      <c r="D2825" s="58">
        <v>47100</v>
      </c>
      <c r="E2825" s="58">
        <v>0</v>
      </c>
      <c r="F2825" s="283">
        <f t="shared" si="799"/>
        <v>235.5</v>
      </c>
    </row>
    <row r="2826" spans="1:6" s="30" customFormat="1" x14ac:dyDescent="0.2">
      <c r="A2826" s="89"/>
      <c r="B2826" s="83" t="s">
        <v>292</v>
      </c>
      <c r="C2826" s="87">
        <f>C2802+C2818+C2821</f>
        <v>1657400</v>
      </c>
      <c r="D2826" s="87">
        <f>D2802+D2818+D2821</f>
        <v>1726800.0000000002</v>
      </c>
      <c r="E2826" s="87">
        <f>E2802+E2818+E2821</f>
        <v>429800</v>
      </c>
      <c r="F2826" s="34">
        <f t="shared" si="799"/>
        <v>104.1872812839387</v>
      </c>
    </row>
    <row r="2827" spans="1:6" s="30" customFormat="1" x14ac:dyDescent="0.2">
      <c r="A2827" s="66"/>
      <c r="B2827" s="44"/>
      <c r="C2827" s="67"/>
      <c r="D2827" s="67"/>
      <c r="E2827" s="67"/>
      <c r="F2827" s="279"/>
    </row>
    <row r="2828" spans="1:6" s="30" customFormat="1" x14ac:dyDescent="0.2">
      <c r="A2828" s="43"/>
      <c r="B2828" s="44"/>
      <c r="C2828" s="50"/>
      <c r="D2828" s="50"/>
      <c r="E2828" s="50"/>
      <c r="F2828" s="284"/>
    </row>
    <row r="2829" spans="1:6" s="30" customFormat="1" x14ac:dyDescent="0.2">
      <c r="A2829" s="48" t="s">
        <v>447</v>
      </c>
      <c r="B2829" s="51"/>
      <c r="C2829" s="50"/>
      <c r="D2829" s="50"/>
      <c r="E2829" s="50"/>
      <c r="F2829" s="284"/>
    </row>
    <row r="2830" spans="1:6" s="30" customFormat="1" x14ac:dyDescent="0.2">
      <c r="A2830" s="48" t="s">
        <v>372</v>
      </c>
      <c r="B2830" s="51"/>
      <c r="C2830" s="50"/>
      <c r="D2830" s="50"/>
      <c r="E2830" s="50"/>
      <c r="F2830" s="284"/>
    </row>
    <row r="2831" spans="1:6" s="30" customFormat="1" x14ac:dyDescent="0.2">
      <c r="A2831" s="48" t="s">
        <v>448</v>
      </c>
      <c r="B2831" s="51"/>
      <c r="C2831" s="50"/>
      <c r="D2831" s="50"/>
      <c r="E2831" s="50"/>
      <c r="F2831" s="284"/>
    </row>
    <row r="2832" spans="1:6" s="30" customFormat="1" x14ac:dyDescent="0.2">
      <c r="A2832" s="48" t="s">
        <v>291</v>
      </c>
      <c r="B2832" s="51"/>
      <c r="C2832" s="50"/>
      <c r="D2832" s="50"/>
      <c r="E2832" s="50"/>
      <c r="F2832" s="284"/>
    </row>
    <row r="2833" spans="1:6" s="30" customFormat="1" x14ac:dyDescent="0.2">
      <c r="A2833" s="48"/>
      <c r="B2833" s="79"/>
      <c r="C2833" s="67"/>
      <c r="D2833" s="67"/>
      <c r="E2833" s="67"/>
      <c r="F2833" s="279"/>
    </row>
    <row r="2834" spans="1:6" s="30" customFormat="1" x14ac:dyDescent="0.2">
      <c r="A2834" s="46">
        <v>410000</v>
      </c>
      <c r="B2834" s="47" t="s">
        <v>44</v>
      </c>
      <c r="C2834" s="45">
        <f t="shared" ref="C2834:D2834" si="807">C2835+C2840</f>
        <v>1539500</v>
      </c>
      <c r="D2834" s="45">
        <f t="shared" si="807"/>
        <v>1642999.9999999993</v>
      </c>
      <c r="E2834" s="45">
        <f t="shared" ref="E2834" si="808">E2835+E2840</f>
        <v>0</v>
      </c>
      <c r="F2834" s="282">
        <f t="shared" ref="F2834:F2858" si="809">D2834/C2834*100</f>
        <v>106.72296200064952</v>
      </c>
    </row>
    <row r="2835" spans="1:6" s="30" customFormat="1" x14ac:dyDescent="0.2">
      <c r="A2835" s="46">
        <v>411000</v>
      </c>
      <c r="B2835" s="47" t="s">
        <v>45</v>
      </c>
      <c r="C2835" s="45">
        <f t="shared" ref="C2835:D2835" si="810">SUM(C2836:C2839)</f>
        <v>1280500</v>
      </c>
      <c r="D2835" s="45">
        <f t="shared" si="810"/>
        <v>1366999.9999999993</v>
      </c>
      <c r="E2835" s="45">
        <f t="shared" ref="E2835" si="811">SUM(E2836:E2839)</f>
        <v>0</v>
      </c>
      <c r="F2835" s="282">
        <f t="shared" si="809"/>
        <v>106.75517376024986</v>
      </c>
    </row>
    <row r="2836" spans="1:6" s="30" customFormat="1" x14ac:dyDescent="0.2">
      <c r="A2836" s="48">
        <v>411100</v>
      </c>
      <c r="B2836" s="49" t="s">
        <v>46</v>
      </c>
      <c r="C2836" s="58">
        <v>1151000</v>
      </c>
      <c r="D2836" s="58">
        <v>1257999.9999999993</v>
      </c>
      <c r="E2836" s="58">
        <v>0</v>
      </c>
      <c r="F2836" s="283">
        <f t="shared" si="809"/>
        <v>109.29626411815806</v>
      </c>
    </row>
    <row r="2837" spans="1:6" s="30" customFormat="1" x14ac:dyDescent="0.2">
      <c r="A2837" s="48">
        <v>411200</v>
      </c>
      <c r="B2837" s="49" t="s">
        <v>47</v>
      </c>
      <c r="C2837" s="58">
        <v>61000</v>
      </c>
      <c r="D2837" s="58">
        <v>57000</v>
      </c>
      <c r="E2837" s="58">
        <v>0</v>
      </c>
      <c r="F2837" s="283">
        <f t="shared" si="809"/>
        <v>93.442622950819683</v>
      </c>
    </row>
    <row r="2838" spans="1:6" s="30" customFormat="1" ht="40.5" x14ac:dyDescent="0.2">
      <c r="A2838" s="48">
        <v>411300</v>
      </c>
      <c r="B2838" s="49" t="s">
        <v>48</v>
      </c>
      <c r="C2838" s="58">
        <v>48500</v>
      </c>
      <c r="D2838" s="58">
        <v>32000</v>
      </c>
      <c r="E2838" s="58">
        <v>0</v>
      </c>
      <c r="F2838" s="283">
        <f t="shared" si="809"/>
        <v>65.979381443298962</v>
      </c>
    </row>
    <row r="2839" spans="1:6" s="30" customFormat="1" x14ac:dyDescent="0.2">
      <c r="A2839" s="48">
        <v>411400</v>
      </c>
      <c r="B2839" s="49" t="s">
        <v>49</v>
      </c>
      <c r="C2839" s="58">
        <v>20000</v>
      </c>
      <c r="D2839" s="58">
        <v>20000</v>
      </c>
      <c r="E2839" s="58">
        <v>0</v>
      </c>
      <c r="F2839" s="283">
        <f t="shared" si="809"/>
        <v>100</v>
      </c>
    </row>
    <row r="2840" spans="1:6" s="30" customFormat="1" x14ac:dyDescent="0.2">
      <c r="A2840" s="46">
        <v>412000</v>
      </c>
      <c r="B2840" s="51" t="s">
        <v>50</v>
      </c>
      <c r="C2840" s="45">
        <f>SUM(C2841:C2849)</f>
        <v>259000</v>
      </c>
      <c r="D2840" s="45">
        <f>SUM(D2841:D2849)</f>
        <v>276000</v>
      </c>
      <c r="E2840" s="45">
        <f>SUM(E2841:E2849)</f>
        <v>0</v>
      </c>
      <c r="F2840" s="282">
        <f t="shared" si="809"/>
        <v>106.56370656370657</v>
      </c>
    </row>
    <row r="2841" spans="1:6" s="30" customFormat="1" x14ac:dyDescent="0.2">
      <c r="A2841" s="48">
        <v>412200</v>
      </c>
      <c r="B2841" s="49" t="s">
        <v>52</v>
      </c>
      <c r="C2841" s="58">
        <v>130000.00000000001</v>
      </c>
      <c r="D2841" s="58">
        <v>150000.00000000003</v>
      </c>
      <c r="E2841" s="58">
        <v>0</v>
      </c>
      <c r="F2841" s="283">
        <f t="shared" si="809"/>
        <v>115.3846153846154</v>
      </c>
    </row>
    <row r="2842" spans="1:6" s="30" customFormat="1" x14ac:dyDescent="0.2">
      <c r="A2842" s="48">
        <v>412300</v>
      </c>
      <c r="B2842" s="49" t="s">
        <v>53</v>
      </c>
      <c r="C2842" s="58">
        <v>26000</v>
      </c>
      <c r="D2842" s="58">
        <v>26000</v>
      </c>
      <c r="E2842" s="58">
        <v>0</v>
      </c>
      <c r="F2842" s="283">
        <f t="shared" si="809"/>
        <v>100</v>
      </c>
    </row>
    <row r="2843" spans="1:6" s="30" customFormat="1" x14ac:dyDescent="0.2">
      <c r="A2843" s="48">
        <v>412500</v>
      </c>
      <c r="B2843" s="49" t="s">
        <v>57</v>
      </c>
      <c r="C2843" s="58">
        <v>6000</v>
      </c>
      <c r="D2843" s="58">
        <v>5999.9999999999991</v>
      </c>
      <c r="E2843" s="58">
        <v>0</v>
      </c>
      <c r="F2843" s="283">
        <f t="shared" si="809"/>
        <v>99.999999999999986</v>
      </c>
    </row>
    <row r="2844" spans="1:6" s="30" customFormat="1" x14ac:dyDescent="0.2">
      <c r="A2844" s="48">
        <v>412600</v>
      </c>
      <c r="B2844" s="49" t="s">
        <v>58</v>
      </c>
      <c r="C2844" s="58">
        <v>7000</v>
      </c>
      <c r="D2844" s="58">
        <v>7000</v>
      </c>
      <c r="E2844" s="58">
        <v>0</v>
      </c>
      <c r="F2844" s="283">
        <f t="shared" si="809"/>
        <v>100</v>
      </c>
    </row>
    <row r="2845" spans="1:6" s="30" customFormat="1" x14ac:dyDescent="0.2">
      <c r="A2845" s="48">
        <v>412700</v>
      </c>
      <c r="B2845" s="49" t="s">
        <v>60</v>
      </c>
      <c r="C2845" s="58">
        <v>80000</v>
      </c>
      <c r="D2845" s="58">
        <v>80000</v>
      </c>
      <c r="E2845" s="58">
        <v>0</v>
      </c>
      <c r="F2845" s="283">
        <f t="shared" si="809"/>
        <v>100</v>
      </c>
    </row>
    <row r="2846" spans="1:6" s="30" customFormat="1" x14ac:dyDescent="0.2">
      <c r="A2846" s="48">
        <v>412900</v>
      </c>
      <c r="B2846" s="49" t="s">
        <v>74</v>
      </c>
      <c r="C2846" s="58">
        <v>1000</v>
      </c>
      <c r="D2846" s="58">
        <v>1000</v>
      </c>
      <c r="E2846" s="58">
        <v>0</v>
      </c>
      <c r="F2846" s="283">
        <f t="shared" si="809"/>
        <v>100</v>
      </c>
    </row>
    <row r="2847" spans="1:6" s="30" customFormat="1" x14ac:dyDescent="0.2">
      <c r="A2847" s="48">
        <v>412900</v>
      </c>
      <c r="B2847" s="49" t="s">
        <v>77</v>
      </c>
      <c r="C2847" s="58">
        <v>1000</v>
      </c>
      <c r="D2847" s="58">
        <v>1000</v>
      </c>
      <c r="E2847" s="58">
        <v>0</v>
      </c>
      <c r="F2847" s="283">
        <f t="shared" si="809"/>
        <v>100</v>
      </c>
    </row>
    <row r="2848" spans="1:6" s="30" customFormat="1" x14ac:dyDescent="0.2">
      <c r="A2848" s="48">
        <v>412900</v>
      </c>
      <c r="B2848" s="53" t="s">
        <v>78</v>
      </c>
      <c r="C2848" s="58">
        <v>3000</v>
      </c>
      <c r="D2848" s="58">
        <v>3000</v>
      </c>
      <c r="E2848" s="58">
        <v>0</v>
      </c>
      <c r="F2848" s="283">
        <f t="shared" si="809"/>
        <v>100</v>
      </c>
    </row>
    <row r="2849" spans="1:6" s="30" customFormat="1" x14ac:dyDescent="0.2">
      <c r="A2849" s="48">
        <v>412900</v>
      </c>
      <c r="B2849" s="53" t="s">
        <v>80</v>
      </c>
      <c r="C2849" s="58">
        <v>4999.9999999999991</v>
      </c>
      <c r="D2849" s="58">
        <v>2000</v>
      </c>
      <c r="E2849" s="58">
        <v>0</v>
      </c>
      <c r="F2849" s="283">
        <f t="shared" si="809"/>
        <v>40.000000000000007</v>
      </c>
    </row>
    <row r="2850" spans="1:6" s="55" customFormat="1" x14ac:dyDescent="0.2">
      <c r="A2850" s="46">
        <v>510000</v>
      </c>
      <c r="B2850" s="51" t="s">
        <v>244</v>
      </c>
      <c r="C2850" s="45">
        <f t="shared" ref="C2850:D2850" si="812">C2851</f>
        <v>10000</v>
      </c>
      <c r="D2850" s="45">
        <f t="shared" si="812"/>
        <v>24000</v>
      </c>
      <c r="E2850" s="45">
        <f t="shared" ref="E2850" si="813">E2851</f>
        <v>0</v>
      </c>
      <c r="F2850" s="282">
        <f t="shared" si="809"/>
        <v>240</v>
      </c>
    </row>
    <row r="2851" spans="1:6" s="55" customFormat="1" x14ac:dyDescent="0.2">
      <c r="A2851" s="46">
        <v>511000</v>
      </c>
      <c r="B2851" s="51" t="s">
        <v>245</v>
      </c>
      <c r="C2851" s="45">
        <f>C2852+0</f>
        <v>10000</v>
      </c>
      <c r="D2851" s="45">
        <f>D2852+0</f>
        <v>24000</v>
      </c>
      <c r="E2851" s="45">
        <f>E2852+0</f>
        <v>0</v>
      </c>
      <c r="F2851" s="282">
        <f t="shared" si="809"/>
        <v>240</v>
      </c>
    </row>
    <row r="2852" spans="1:6" s="30" customFormat="1" x14ac:dyDescent="0.2">
      <c r="A2852" s="48">
        <v>511300</v>
      </c>
      <c r="B2852" s="49" t="s">
        <v>248</v>
      </c>
      <c r="C2852" s="58">
        <v>10000</v>
      </c>
      <c r="D2852" s="58">
        <v>24000</v>
      </c>
      <c r="E2852" s="58">
        <v>0</v>
      </c>
      <c r="F2852" s="283">
        <f t="shared" si="809"/>
        <v>240</v>
      </c>
    </row>
    <row r="2853" spans="1:6" s="55" customFormat="1" x14ac:dyDescent="0.2">
      <c r="A2853" s="46">
        <v>630000</v>
      </c>
      <c r="B2853" s="51" t="s">
        <v>275</v>
      </c>
      <c r="C2853" s="45">
        <f>C2854+C2856</f>
        <v>60000</v>
      </c>
      <c r="D2853" s="45">
        <f>D2854+D2856</f>
        <v>40000</v>
      </c>
      <c r="E2853" s="45">
        <f>E2854+E2856</f>
        <v>1000000</v>
      </c>
      <c r="F2853" s="282">
        <f t="shared" si="809"/>
        <v>66.666666666666657</v>
      </c>
    </row>
    <row r="2854" spans="1:6" s="55" customFormat="1" x14ac:dyDescent="0.2">
      <c r="A2854" s="46">
        <v>631000</v>
      </c>
      <c r="B2854" s="51" t="s">
        <v>276</v>
      </c>
      <c r="C2854" s="45">
        <f>0+C2855</f>
        <v>0</v>
      </c>
      <c r="D2854" s="45">
        <f>0+D2855</f>
        <v>0</v>
      </c>
      <c r="E2854" s="45">
        <f>0+E2855</f>
        <v>1000000</v>
      </c>
      <c r="F2854" s="282">
        <v>0</v>
      </c>
    </row>
    <row r="2855" spans="1:6" s="30" customFormat="1" x14ac:dyDescent="0.2">
      <c r="A2855" s="56">
        <v>631200</v>
      </c>
      <c r="B2855" s="49" t="s">
        <v>278</v>
      </c>
      <c r="C2855" s="58">
        <v>0</v>
      </c>
      <c r="D2855" s="58">
        <v>0</v>
      </c>
      <c r="E2855" s="58">
        <v>1000000</v>
      </c>
      <c r="F2855" s="283">
        <v>0</v>
      </c>
    </row>
    <row r="2856" spans="1:6" s="55" customFormat="1" x14ac:dyDescent="0.2">
      <c r="A2856" s="46">
        <v>638000</v>
      </c>
      <c r="B2856" s="51" t="s">
        <v>282</v>
      </c>
      <c r="C2856" s="45">
        <f t="shared" ref="C2856:D2856" si="814">C2857</f>
        <v>60000</v>
      </c>
      <c r="D2856" s="45">
        <f t="shared" si="814"/>
        <v>40000</v>
      </c>
      <c r="E2856" s="45">
        <f t="shared" ref="E2856" si="815">E2857</f>
        <v>0</v>
      </c>
      <c r="F2856" s="282">
        <f t="shared" si="809"/>
        <v>66.666666666666657</v>
      </c>
    </row>
    <row r="2857" spans="1:6" s="30" customFormat="1" x14ac:dyDescent="0.2">
      <c r="A2857" s="48">
        <v>638100</v>
      </c>
      <c r="B2857" s="49" t="s">
        <v>283</v>
      </c>
      <c r="C2857" s="58">
        <v>60000</v>
      </c>
      <c r="D2857" s="58">
        <v>40000</v>
      </c>
      <c r="E2857" s="58">
        <v>0</v>
      </c>
      <c r="F2857" s="283">
        <f t="shared" si="809"/>
        <v>66.666666666666657</v>
      </c>
    </row>
    <row r="2858" spans="1:6" s="30" customFormat="1" x14ac:dyDescent="0.2">
      <c r="A2858" s="89"/>
      <c r="B2858" s="83" t="s">
        <v>292</v>
      </c>
      <c r="C2858" s="87">
        <f>C2834+C2850+C2853</f>
        <v>1609500</v>
      </c>
      <c r="D2858" s="87">
        <f>D2834+D2850+D2853</f>
        <v>1706999.9999999993</v>
      </c>
      <c r="E2858" s="87">
        <f>E2834+E2850+E2853</f>
        <v>1000000</v>
      </c>
      <c r="F2858" s="34">
        <f t="shared" si="809"/>
        <v>106.05778191985084</v>
      </c>
    </row>
    <row r="2859" spans="1:6" s="30" customFormat="1" x14ac:dyDescent="0.2">
      <c r="A2859" s="66"/>
      <c r="B2859" s="44"/>
      <c r="C2859" s="67"/>
      <c r="D2859" s="67"/>
      <c r="E2859" s="67"/>
      <c r="F2859" s="279"/>
    </row>
    <row r="2860" spans="1:6" s="30" customFormat="1" x14ac:dyDescent="0.2">
      <c r="A2860" s="43"/>
      <c r="B2860" s="44"/>
      <c r="C2860" s="50"/>
      <c r="D2860" s="50"/>
      <c r="E2860" s="50"/>
      <c r="F2860" s="284"/>
    </row>
    <row r="2861" spans="1:6" s="30" customFormat="1" x14ac:dyDescent="0.2">
      <c r="A2861" s="48" t="s">
        <v>449</v>
      </c>
      <c r="B2861" s="51"/>
      <c r="C2861" s="50"/>
      <c r="D2861" s="50"/>
      <c r="E2861" s="50"/>
      <c r="F2861" s="284"/>
    </row>
    <row r="2862" spans="1:6" s="30" customFormat="1" x14ac:dyDescent="0.2">
      <c r="A2862" s="48" t="s">
        <v>372</v>
      </c>
      <c r="B2862" s="51"/>
      <c r="C2862" s="50"/>
      <c r="D2862" s="50"/>
      <c r="E2862" s="50"/>
      <c r="F2862" s="284"/>
    </row>
    <row r="2863" spans="1:6" s="30" customFormat="1" x14ac:dyDescent="0.2">
      <c r="A2863" s="48" t="s">
        <v>450</v>
      </c>
      <c r="B2863" s="51"/>
      <c r="C2863" s="50"/>
      <c r="D2863" s="50"/>
      <c r="E2863" s="50"/>
      <c r="F2863" s="284"/>
    </row>
    <row r="2864" spans="1:6" s="30" customFormat="1" x14ac:dyDescent="0.2">
      <c r="A2864" s="48" t="s">
        <v>291</v>
      </c>
      <c r="B2864" s="51"/>
      <c r="C2864" s="50"/>
      <c r="D2864" s="50"/>
      <c r="E2864" s="50"/>
      <c r="F2864" s="284"/>
    </row>
    <row r="2865" spans="1:6" s="30" customFormat="1" x14ac:dyDescent="0.2">
      <c r="A2865" s="48"/>
      <c r="B2865" s="79"/>
      <c r="C2865" s="67"/>
      <c r="D2865" s="67"/>
      <c r="E2865" s="67"/>
      <c r="F2865" s="279"/>
    </row>
    <row r="2866" spans="1:6" s="30" customFormat="1" x14ac:dyDescent="0.2">
      <c r="A2866" s="46">
        <v>410000</v>
      </c>
      <c r="B2866" s="47" t="s">
        <v>44</v>
      </c>
      <c r="C2866" s="45">
        <f t="shared" ref="C2866:D2866" si="816">C2867+C2872</f>
        <v>3347900</v>
      </c>
      <c r="D2866" s="45">
        <f t="shared" si="816"/>
        <v>3317800</v>
      </c>
      <c r="E2866" s="45">
        <f t="shared" ref="E2866" si="817">E2867+E2872</f>
        <v>0</v>
      </c>
      <c r="F2866" s="282">
        <f t="shared" ref="F2866:F2891" si="818">D2866/C2866*100</f>
        <v>99.100928940529883</v>
      </c>
    </row>
    <row r="2867" spans="1:6" s="30" customFormat="1" x14ac:dyDescent="0.2">
      <c r="A2867" s="46">
        <v>411000</v>
      </c>
      <c r="B2867" s="47" t="s">
        <v>45</v>
      </c>
      <c r="C2867" s="45">
        <f t="shared" ref="C2867:D2867" si="819">SUM(C2868:C2871)</f>
        <v>2648600</v>
      </c>
      <c r="D2867" s="45">
        <f t="shared" si="819"/>
        <v>2594100</v>
      </c>
      <c r="E2867" s="45">
        <f t="shared" ref="E2867" si="820">SUM(E2868:E2871)</f>
        <v>0</v>
      </c>
      <c r="F2867" s="282">
        <f t="shared" si="818"/>
        <v>97.942309144453674</v>
      </c>
    </row>
    <row r="2868" spans="1:6" s="30" customFormat="1" x14ac:dyDescent="0.2">
      <c r="A2868" s="48">
        <v>411100</v>
      </c>
      <c r="B2868" s="49" t="s">
        <v>46</v>
      </c>
      <c r="C2868" s="58">
        <v>2463000</v>
      </c>
      <c r="D2868" s="58">
        <v>2390000</v>
      </c>
      <c r="E2868" s="58">
        <v>0</v>
      </c>
      <c r="F2868" s="283">
        <f t="shared" si="818"/>
        <v>97.036134794965491</v>
      </c>
    </row>
    <row r="2869" spans="1:6" s="30" customFormat="1" x14ac:dyDescent="0.2">
      <c r="A2869" s="48">
        <v>411200</v>
      </c>
      <c r="B2869" s="49" t="s">
        <v>47</v>
      </c>
      <c r="C2869" s="58">
        <v>150000</v>
      </c>
      <c r="D2869" s="58">
        <v>150000</v>
      </c>
      <c r="E2869" s="58">
        <v>0</v>
      </c>
      <c r="F2869" s="283">
        <f t="shared" si="818"/>
        <v>100</v>
      </c>
    </row>
    <row r="2870" spans="1:6" s="30" customFormat="1" ht="40.5" x14ac:dyDescent="0.2">
      <c r="A2870" s="48">
        <v>411300</v>
      </c>
      <c r="B2870" s="49" t="s">
        <v>48</v>
      </c>
      <c r="C2870" s="58">
        <v>31500</v>
      </c>
      <c r="D2870" s="58">
        <v>39500</v>
      </c>
      <c r="E2870" s="58">
        <v>0</v>
      </c>
      <c r="F2870" s="283">
        <f t="shared" si="818"/>
        <v>125.39682539682539</v>
      </c>
    </row>
    <row r="2871" spans="1:6" s="30" customFormat="1" x14ac:dyDescent="0.2">
      <c r="A2871" s="48">
        <v>411400</v>
      </c>
      <c r="B2871" s="49" t="s">
        <v>49</v>
      </c>
      <c r="C2871" s="58">
        <v>4100</v>
      </c>
      <c r="D2871" s="58">
        <v>14599.999999999995</v>
      </c>
      <c r="E2871" s="58">
        <v>0</v>
      </c>
      <c r="F2871" s="283"/>
    </row>
    <row r="2872" spans="1:6" s="30" customFormat="1" x14ac:dyDescent="0.2">
      <c r="A2872" s="46">
        <v>412000</v>
      </c>
      <c r="B2872" s="51" t="s">
        <v>50</v>
      </c>
      <c r="C2872" s="45">
        <f>SUM(C2873:C2882)</f>
        <v>699300</v>
      </c>
      <c r="D2872" s="45">
        <f>SUM(D2873:D2882)</f>
        <v>723700</v>
      </c>
      <c r="E2872" s="45">
        <f>SUM(E2873:E2882)</f>
        <v>0</v>
      </c>
      <c r="F2872" s="282">
        <f t="shared" si="818"/>
        <v>103.48920348920349</v>
      </c>
    </row>
    <row r="2873" spans="1:6" s="30" customFormat="1" x14ac:dyDescent="0.2">
      <c r="A2873" s="56">
        <v>412100</v>
      </c>
      <c r="B2873" s="49" t="s">
        <v>51</v>
      </c>
      <c r="C2873" s="58">
        <v>75300</v>
      </c>
      <c r="D2873" s="58">
        <v>75300</v>
      </c>
      <c r="E2873" s="58">
        <v>0</v>
      </c>
      <c r="F2873" s="283">
        <f t="shared" si="818"/>
        <v>100</v>
      </c>
    </row>
    <row r="2874" spans="1:6" s="30" customFormat="1" x14ac:dyDescent="0.2">
      <c r="A2874" s="48">
        <v>412200</v>
      </c>
      <c r="B2874" s="49" t="s">
        <v>52</v>
      </c>
      <c r="C2874" s="58">
        <v>466000</v>
      </c>
      <c r="D2874" s="58">
        <v>466000</v>
      </c>
      <c r="E2874" s="58">
        <v>0</v>
      </c>
      <c r="F2874" s="283">
        <f t="shared" si="818"/>
        <v>100</v>
      </c>
    </row>
    <row r="2875" spans="1:6" s="30" customFormat="1" x14ac:dyDescent="0.2">
      <c r="A2875" s="48">
        <v>412300</v>
      </c>
      <c r="B2875" s="49" t="s">
        <v>53</v>
      </c>
      <c r="C2875" s="58">
        <v>32000</v>
      </c>
      <c r="D2875" s="58">
        <v>37000</v>
      </c>
      <c r="E2875" s="58">
        <v>0</v>
      </c>
      <c r="F2875" s="283">
        <f t="shared" si="818"/>
        <v>115.625</v>
      </c>
    </row>
    <row r="2876" spans="1:6" s="30" customFormat="1" x14ac:dyDescent="0.2">
      <c r="A2876" s="48">
        <v>412500</v>
      </c>
      <c r="B2876" s="49" t="s">
        <v>57</v>
      </c>
      <c r="C2876" s="58">
        <v>8500</v>
      </c>
      <c r="D2876" s="58">
        <v>11500</v>
      </c>
      <c r="E2876" s="58">
        <v>0</v>
      </c>
      <c r="F2876" s="283">
        <f t="shared" si="818"/>
        <v>135.29411764705884</v>
      </c>
    </row>
    <row r="2877" spans="1:6" s="30" customFormat="1" x14ac:dyDescent="0.2">
      <c r="A2877" s="48">
        <v>412600</v>
      </c>
      <c r="B2877" s="49" t="s">
        <v>58</v>
      </c>
      <c r="C2877" s="58">
        <v>4900</v>
      </c>
      <c r="D2877" s="58">
        <v>4900</v>
      </c>
      <c r="E2877" s="58">
        <v>0</v>
      </c>
      <c r="F2877" s="283">
        <f t="shared" si="818"/>
        <v>100</v>
      </c>
    </row>
    <row r="2878" spans="1:6" s="30" customFormat="1" x14ac:dyDescent="0.2">
      <c r="A2878" s="48">
        <v>412700</v>
      </c>
      <c r="B2878" s="49" t="s">
        <v>60</v>
      </c>
      <c r="C2878" s="58">
        <v>100000</v>
      </c>
      <c r="D2878" s="58">
        <v>100000</v>
      </c>
      <c r="E2878" s="58">
        <v>0</v>
      </c>
      <c r="F2878" s="283">
        <f t="shared" si="818"/>
        <v>100</v>
      </c>
    </row>
    <row r="2879" spans="1:6" s="30" customFormat="1" x14ac:dyDescent="0.2">
      <c r="A2879" s="48">
        <v>412900</v>
      </c>
      <c r="B2879" s="49" t="s">
        <v>74</v>
      </c>
      <c r="C2879" s="58">
        <v>1000</v>
      </c>
      <c r="D2879" s="58">
        <v>1500</v>
      </c>
      <c r="E2879" s="58">
        <v>0</v>
      </c>
      <c r="F2879" s="283">
        <f t="shared" si="818"/>
        <v>150</v>
      </c>
    </row>
    <row r="2880" spans="1:6" s="30" customFormat="1" x14ac:dyDescent="0.2">
      <c r="A2880" s="48">
        <v>412900</v>
      </c>
      <c r="B2880" s="49" t="s">
        <v>75</v>
      </c>
      <c r="C2880" s="58">
        <v>6800</v>
      </c>
      <c r="D2880" s="58">
        <v>21800</v>
      </c>
      <c r="E2880" s="58">
        <v>0</v>
      </c>
      <c r="F2880" s="283"/>
    </row>
    <row r="2881" spans="1:6" s="30" customFormat="1" x14ac:dyDescent="0.2">
      <c r="A2881" s="48">
        <v>412900</v>
      </c>
      <c r="B2881" s="53" t="s">
        <v>77</v>
      </c>
      <c r="C2881" s="58">
        <v>300.00000000000006</v>
      </c>
      <c r="D2881" s="58">
        <v>700</v>
      </c>
      <c r="E2881" s="58">
        <v>0</v>
      </c>
      <c r="F2881" s="283">
        <f t="shared" si="818"/>
        <v>233.33333333333331</v>
      </c>
    </row>
    <row r="2882" spans="1:6" s="30" customFormat="1" x14ac:dyDescent="0.2">
      <c r="A2882" s="48">
        <v>412900</v>
      </c>
      <c r="B2882" s="49" t="s">
        <v>78</v>
      </c>
      <c r="C2882" s="58">
        <v>4500</v>
      </c>
      <c r="D2882" s="58">
        <v>5000</v>
      </c>
      <c r="E2882" s="58">
        <v>0</v>
      </c>
      <c r="F2882" s="283">
        <f t="shared" si="818"/>
        <v>111.11111111111111</v>
      </c>
    </row>
    <row r="2883" spans="1:6" s="30" customFormat="1" x14ac:dyDescent="0.2">
      <c r="A2883" s="46">
        <v>510000</v>
      </c>
      <c r="B2883" s="51" t="s">
        <v>244</v>
      </c>
      <c r="C2883" s="45">
        <f t="shared" ref="C2883:D2883" si="821">C2884</f>
        <v>5000</v>
      </c>
      <c r="D2883" s="45">
        <f t="shared" si="821"/>
        <v>5000</v>
      </c>
      <c r="E2883" s="45">
        <f t="shared" ref="E2883" si="822">E2884</f>
        <v>0</v>
      </c>
      <c r="F2883" s="282">
        <f t="shared" si="818"/>
        <v>100</v>
      </c>
    </row>
    <row r="2884" spans="1:6" s="30" customFormat="1" x14ac:dyDescent="0.2">
      <c r="A2884" s="46">
        <v>511000</v>
      </c>
      <c r="B2884" s="51" t="s">
        <v>245</v>
      </c>
      <c r="C2884" s="45">
        <f>SUM(C2885:C2885)</f>
        <v>5000</v>
      </c>
      <c r="D2884" s="45">
        <f>SUM(D2885:D2885)</f>
        <v>5000</v>
      </c>
      <c r="E2884" s="45">
        <f>SUM(E2885:E2885)</f>
        <v>0</v>
      </c>
      <c r="F2884" s="282">
        <f t="shared" si="818"/>
        <v>100</v>
      </c>
    </row>
    <row r="2885" spans="1:6" s="30" customFormat="1" x14ac:dyDescent="0.2">
      <c r="A2885" s="48">
        <v>511300</v>
      </c>
      <c r="B2885" s="49" t="s">
        <v>248</v>
      </c>
      <c r="C2885" s="58">
        <v>5000</v>
      </c>
      <c r="D2885" s="58">
        <v>5000</v>
      </c>
      <c r="E2885" s="58">
        <v>0</v>
      </c>
      <c r="F2885" s="283">
        <f t="shared" si="818"/>
        <v>100</v>
      </c>
    </row>
    <row r="2886" spans="1:6" s="55" customFormat="1" x14ac:dyDescent="0.2">
      <c r="A2886" s="46">
        <v>630000</v>
      </c>
      <c r="B2886" s="51" t="s">
        <v>275</v>
      </c>
      <c r="C2886" s="45">
        <f>C2887+C2889</f>
        <v>20000</v>
      </c>
      <c r="D2886" s="45">
        <f>D2887+D2889</f>
        <v>35000</v>
      </c>
      <c r="E2886" s="45">
        <f>E2887+E2889</f>
        <v>1700000</v>
      </c>
      <c r="F2886" s="282">
        <f t="shared" si="818"/>
        <v>175</v>
      </c>
    </row>
    <row r="2887" spans="1:6" s="55" customFormat="1" x14ac:dyDescent="0.2">
      <c r="A2887" s="46">
        <v>631000</v>
      </c>
      <c r="B2887" s="51" t="s">
        <v>276</v>
      </c>
      <c r="C2887" s="45">
        <f>0+C2888</f>
        <v>0</v>
      </c>
      <c r="D2887" s="45">
        <f>0+D2888</f>
        <v>0</v>
      </c>
      <c r="E2887" s="45">
        <f>0+E2888</f>
        <v>1700000</v>
      </c>
      <c r="F2887" s="282">
        <v>0</v>
      </c>
    </row>
    <row r="2888" spans="1:6" s="30" customFormat="1" x14ac:dyDescent="0.2">
      <c r="A2888" s="56">
        <v>631200</v>
      </c>
      <c r="B2888" s="49" t="s">
        <v>278</v>
      </c>
      <c r="C2888" s="58">
        <v>0</v>
      </c>
      <c r="D2888" s="58">
        <v>0</v>
      </c>
      <c r="E2888" s="58">
        <v>1700000</v>
      </c>
      <c r="F2888" s="283">
        <v>0</v>
      </c>
    </row>
    <row r="2889" spans="1:6" s="55" customFormat="1" x14ac:dyDescent="0.2">
      <c r="A2889" s="46">
        <v>638000</v>
      </c>
      <c r="B2889" s="51" t="s">
        <v>282</v>
      </c>
      <c r="C2889" s="45">
        <f t="shared" ref="C2889:D2889" si="823">C2890</f>
        <v>20000</v>
      </c>
      <c r="D2889" s="45">
        <f t="shared" si="823"/>
        <v>35000</v>
      </c>
      <c r="E2889" s="45">
        <f t="shared" ref="E2889" si="824">E2890</f>
        <v>0</v>
      </c>
      <c r="F2889" s="282">
        <f t="shared" si="818"/>
        <v>175</v>
      </c>
    </row>
    <row r="2890" spans="1:6" s="30" customFormat="1" x14ac:dyDescent="0.2">
      <c r="A2890" s="48">
        <v>638100</v>
      </c>
      <c r="B2890" s="49" t="s">
        <v>283</v>
      </c>
      <c r="C2890" s="58">
        <v>20000</v>
      </c>
      <c r="D2890" s="58">
        <v>35000</v>
      </c>
      <c r="E2890" s="58">
        <v>0</v>
      </c>
      <c r="F2890" s="283">
        <f t="shared" si="818"/>
        <v>175</v>
      </c>
    </row>
    <row r="2891" spans="1:6" s="30" customFormat="1" x14ac:dyDescent="0.2">
      <c r="A2891" s="89"/>
      <c r="B2891" s="83" t="s">
        <v>292</v>
      </c>
      <c r="C2891" s="87">
        <f>C2866+C2883+C2886</f>
        <v>3372900</v>
      </c>
      <c r="D2891" s="87">
        <f>D2866+D2883+D2886</f>
        <v>3357800</v>
      </c>
      <c r="E2891" s="87">
        <f>E2866+E2883+E2886</f>
        <v>1700000</v>
      </c>
      <c r="F2891" s="34">
        <f t="shared" si="818"/>
        <v>99.552314032434992</v>
      </c>
    </row>
    <row r="2892" spans="1:6" s="30" customFormat="1" x14ac:dyDescent="0.2">
      <c r="A2892" s="66"/>
      <c r="B2892" s="44"/>
      <c r="C2892" s="67"/>
      <c r="D2892" s="67"/>
      <c r="E2892" s="67"/>
      <c r="F2892" s="279"/>
    </row>
    <row r="2893" spans="1:6" s="30" customFormat="1" x14ac:dyDescent="0.2">
      <c r="A2893" s="43"/>
      <c r="B2893" s="44"/>
      <c r="C2893" s="50"/>
      <c r="D2893" s="50"/>
      <c r="E2893" s="50"/>
      <c r="F2893" s="284"/>
    </row>
    <row r="2894" spans="1:6" s="30" customFormat="1" x14ac:dyDescent="0.2">
      <c r="A2894" s="48" t="s">
        <v>451</v>
      </c>
      <c r="B2894" s="51"/>
      <c r="C2894" s="50"/>
      <c r="D2894" s="50"/>
      <c r="E2894" s="50"/>
      <c r="F2894" s="284"/>
    </row>
    <row r="2895" spans="1:6" s="30" customFormat="1" x14ac:dyDescent="0.2">
      <c r="A2895" s="48" t="s">
        <v>372</v>
      </c>
      <c r="B2895" s="51"/>
      <c r="C2895" s="50"/>
      <c r="D2895" s="50"/>
      <c r="E2895" s="50"/>
      <c r="F2895" s="284"/>
    </row>
    <row r="2896" spans="1:6" s="30" customFormat="1" x14ac:dyDescent="0.2">
      <c r="A2896" s="48" t="s">
        <v>452</v>
      </c>
      <c r="B2896" s="51"/>
      <c r="C2896" s="50"/>
      <c r="D2896" s="50"/>
      <c r="E2896" s="50"/>
      <c r="F2896" s="284"/>
    </row>
    <row r="2897" spans="1:6" s="30" customFormat="1" x14ac:dyDescent="0.2">
      <c r="A2897" s="48" t="s">
        <v>291</v>
      </c>
      <c r="B2897" s="51"/>
      <c r="C2897" s="50"/>
      <c r="D2897" s="50"/>
      <c r="E2897" s="50"/>
      <c r="F2897" s="284"/>
    </row>
    <row r="2898" spans="1:6" s="30" customFormat="1" x14ac:dyDescent="0.2">
      <c r="A2898" s="48"/>
      <c r="B2898" s="79"/>
      <c r="C2898" s="67"/>
      <c r="D2898" s="67"/>
      <c r="E2898" s="67"/>
      <c r="F2898" s="279"/>
    </row>
    <row r="2899" spans="1:6" s="30" customFormat="1" x14ac:dyDescent="0.2">
      <c r="A2899" s="46">
        <v>410000</v>
      </c>
      <c r="B2899" s="47" t="s">
        <v>44</v>
      </c>
      <c r="C2899" s="45">
        <f>C2900+C2905+0</f>
        <v>1266400</v>
      </c>
      <c r="D2899" s="45">
        <f>D2900+D2905+0</f>
        <v>1323300.0000000005</v>
      </c>
      <c r="E2899" s="45">
        <f>E2900+E2905+0</f>
        <v>0</v>
      </c>
      <c r="F2899" s="282">
        <f t="shared" ref="F2899:F2930" si="825">D2899/C2899*100</f>
        <v>104.49305116866712</v>
      </c>
    </row>
    <row r="2900" spans="1:6" s="30" customFormat="1" x14ac:dyDescent="0.2">
      <c r="A2900" s="46">
        <v>411000</v>
      </c>
      <c r="B2900" s="47" t="s">
        <v>45</v>
      </c>
      <c r="C2900" s="45">
        <f t="shared" ref="C2900:D2900" si="826">SUM(C2901:C2904)</f>
        <v>1116300</v>
      </c>
      <c r="D2900" s="45">
        <f t="shared" si="826"/>
        <v>1156000.0000000005</v>
      </c>
      <c r="E2900" s="45">
        <f t="shared" ref="E2900" si="827">SUM(E2901:E2904)</f>
        <v>0</v>
      </c>
      <c r="F2900" s="282">
        <f t="shared" si="825"/>
        <v>103.55639165098991</v>
      </c>
    </row>
    <row r="2901" spans="1:6" s="30" customFormat="1" x14ac:dyDescent="0.2">
      <c r="A2901" s="48">
        <v>411100</v>
      </c>
      <c r="B2901" s="49" t="s">
        <v>46</v>
      </c>
      <c r="C2901" s="58">
        <v>995000</v>
      </c>
      <c r="D2901" s="58">
        <v>1038000.0000000003</v>
      </c>
      <c r="E2901" s="58">
        <v>0</v>
      </c>
      <c r="F2901" s="283">
        <f t="shared" si="825"/>
        <v>104.32160804020103</v>
      </c>
    </row>
    <row r="2902" spans="1:6" s="30" customFormat="1" x14ac:dyDescent="0.2">
      <c r="A2902" s="48">
        <v>411200</v>
      </c>
      <c r="B2902" s="49" t="s">
        <v>47</v>
      </c>
      <c r="C2902" s="58">
        <v>67100</v>
      </c>
      <c r="D2902" s="58">
        <v>62000</v>
      </c>
      <c r="E2902" s="58">
        <v>0</v>
      </c>
      <c r="F2902" s="283">
        <f t="shared" si="825"/>
        <v>92.399403874813714</v>
      </c>
    </row>
    <row r="2903" spans="1:6" s="30" customFormat="1" ht="40.5" x14ac:dyDescent="0.2">
      <c r="A2903" s="48">
        <v>411300</v>
      </c>
      <c r="B2903" s="49" t="s">
        <v>48</v>
      </c>
      <c r="C2903" s="58">
        <v>30000</v>
      </c>
      <c r="D2903" s="58">
        <v>24600</v>
      </c>
      <c r="E2903" s="58">
        <v>0</v>
      </c>
      <c r="F2903" s="283">
        <f t="shared" si="825"/>
        <v>82</v>
      </c>
    </row>
    <row r="2904" spans="1:6" s="30" customFormat="1" x14ac:dyDescent="0.2">
      <c r="A2904" s="48">
        <v>411400</v>
      </c>
      <c r="B2904" s="49" t="s">
        <v>49</v>
      </c>
      <c r="C2904" s="58">
        <v>24200</v>
      </c>
      <c r="D2904" s="58">
        <v>31400.000000000004</v>
      </c>
      <c r="E2904" s="58">
        <v>0</v>
      </c>
      <c r="F2904" s="283">
        <f t="shared" si="825"/>
        <v>129.75206611570249</v>
      </c>
    </row>
    <row r="2905" spans="1:6" s="30" customFormat="1" x14ac:dyDescent="0.2">
      <c r="A2905" s="46">
        <v>412000</v>
      </c>
      <c r="B2905" s="51" t="s">
        <v>50</v>
      </c>
      <c r="C2905" s="45">
        <f t="shared" ref="C2905:D2905" si="828">SUM(C2906:C2916)</f>
        <v>150100</v>
      </c>
      <c r="D2905" s="45">
        <f t="shared" si="828"/>
        <v>167300</v>
      </c>
      <c r="E2905" s="45">
        <f t="shared" ref="E2905" si="829">SUM(E2906:E2916)</f>
        <v>0</v>
      </c>
      <c r="F2905" s="282">
        <f t="shared" si="825"/>
        <v>111.45902731512325</v>
      </c>
    </row>
    <row r="2906" spans="1:6" s="30" customFormat="1" x14ac:dyDescent="0.2">
      <c r="A2906" s="48">
        <v>412200</v>
      </c>
      <c r="B2906" s="49" t="s">
        <v>52</v>
      </c>
      <c r="C2906" s="58">
        <v>99000</v>
      </c>
      <c r="D2906" s="58">
        <v>100000</v>
      </c>
      <c r="E2906" s="58">
        <v>0</v>
      </c>
      <c r="F2906" s="283">
        <f t="shared" si="825"/>
        <v>101.01010101010101</v>
      </c>
    </row>
    <row r="2907" spans="1:6" s="30" customFormat="1" x14ac:dyDescent="0.2">
      <c r="A2907" s="48">
        <v>412300</v>
      </c>
      <c r="B2907" s="49" t="s">
        <v>53</v>
      </c>
      <c r="C2907" s="58">
        <v>2500</v>
      </c>
      <c r="D2907" s="58">
        <v>11000.000000000002</v>
      </c>
      <c r="E2907" s="58">
        <v>0</v>
      </c>
      <c r="F2907" s="283"/>
    </row>
    <row r="2908" spans="1:6" s="30" customFormat="1" x14ac:dyDescent="0.2">
      <c r="A2908" s="48">
        <v>412500</v>
      </c>
      <c r="B2908" s="49" t="s">
        <v>57</v>
      </c>
      <c r="C2908" s="58">
        <v>900</v>
      </c>
      <c r="D2908" s="58">
        <v>2300</v>
      </c>
      <c r="E2908" s="58">
        <v>0</v>
      </c>
      <c r="F2908" s="283">
        <f t="shared" si="825"/>
        <v>255.55555555555554</v>
      </c>
    </row>
    <row r="2909" spans="1:6" s="30" customFormat="1" x14ac:dyDescent="0.2">
      <c r="A2909" s="48">
        <v>412600</v>
      </c>
      <c r="B2909" s="49" t="s">
        <v>58</v>
      </c>
      <c r="C2909" s="58">
        <v>7000</v>
      </c>
      <c r="D2909" s="58">
        <v>6699.9999999999991</v>
      </c>
      <c r="E2909" s="58">
        <v>0</v>
      </c>
      <c r="F2909" s="283">
        <f t="shared" si="825"/>
        <v>95.714285714285694</v>
      </c>
    </row>
    <row r="2910" spans="1:6" s="30" customFormat="1" x14ac:dyDescent="0.2">
      <c r="A2910" s="48">
        <v>412700</v>
      </c>
      <c r="B2910" s="49" t="s">
        <v>60</v>
      </c>
      <c r="C2910" s="58">
        <v>30700</v>
      </c>
      <c r="D2910" s="58">
        <v>32300.000000000007</v>
      </c>
      <c r="E2910" s="58">
        <v>0</v>
      </c>
      <c r="F2910" s="283">
        <f t="shared" si="825"/>
        <v>105.21172638436485</v>
      </c>
    </row>
    <row r="2911" spans="1:6" s="30" customFormat="1" x14ac:dyDescent="0.2">
      <c r="A2911" s="48">
        <v>412900</v>
      </c>
      <c r="B2911" s="49" t="s">
        <v>74</v>
      </c>
      <c r="C2911" s="58">
        <v>1800</v>
      </c>
      <c r="D2911" s="58">
        <v>1500</v>
      </c>
      <c r="E2911" s="58">
        <v>0</v>
      </c>
      <c r="F2911" s="283">
        <f t="shared" si="825"/>
        <v>83.333333333333343</v>
      </c>
    </row>
    <row r="2912" spans="1:6" s="30" customFormat="1" x14ac:dyDescent="0.2">
      <c r="A2912" s="48">
        <v>412900</v>
      </c>
      <c r="B2912" s="49" t="s">
        <v>75</v>
      </c>
      <c r="C2912" s="58">
        <v>4300</v>
      </c>
      <c r="D2912" s="58">
        <v>4300</v>
      </c>
      <c r="E2912" s="58">
        <v>0</v>
      </c>
      <c r="F2912" s="283">
        <f t="shared" si="825"/>
        <v>100</v>
      </c>
    </row>
    <row r="2913" spans="1:6" s="30" customFormat="1" x14ac:dyDescent="0.2">
      <c r="A2913" s="48">
        <v>412900</v>
      </c>
      <c r="B2913" s="49" t="s">
        <v>76</v>
      </c>
      <c r="C2913" s="58">
        <v>1000</v>
      </c>
      <c r="D2913" s="58">
        <v>900</v>
      </c>
      <c r="E2913" s="58">
        <v>0</v>
      </c>
      <c r="F2913" s="283">
        <f t="shared" si="825"/>
        <v>90</v>
      </c>
    </row>
    <row r="2914" spans="1:6" s="30" customFormat="1" x14ac:dyDescent="0.2">
      <c r="A2914" s="48">
        <v>412900</v>
      </c>
      <c r="B2914" s="53" t="s">
        <v>77</v>
      </c>
      <c r="C2914" s="58">
        <v>900</v>
      </c>
      <c r="D2914" s="58">
        <v>900</v>
      </c>
      <c r="E2914" s="58">
        <v>0</v>
      </c>
      <c r="F2914" s="283">
        <f t="shared" si="825"/>
        <v>100</v>
      </c>
    </row>
    <row r="2915" spans="1:6" s="30" customFormat="1" x14ac:dyDescent="0.2">
      <c r="A2915" s="48">
        <v>412900</v>
      </c>
      <c r="B2915" s="49" t="s">
        <v>78</v>
      </c>
      <c r="C2915" s="58">
        <v>2000</v>
      </c>
      <c r="D2915" s="58">
        <v>2000</v>
      </c>
      <c r="E2915" s="58">
        <v>0</v>
      </c>
      <c r="F2915" s="283">
        <f t="shared" si="825"/>
        <v>100</v>
      </c>
    </row>
    <row r="2916" spans="1:6" s="30" customFormat="1" x14ac:dyDescent="0.2">
      <c r="A2916" s="48">
        <v>412900</v>
      </c>
      <c r="B2916" s="49" t="s">
        <v>80</v>
      </c>
      <c r="C2916" s="58">
        <v>0</v>
      </c>
      <c r="D2916" s="58">
        <v>5400</v>
      </c>
      <c r="E2916" s="58">
        <v>0</v>
      </c>
      <c r="F2916" s="283">
        <v>0</v>
      </c>
    </row>
    <row r="2917" spans="1:6" s="30" customFormat="1" x14ac:dyDescent="0.2">
      <c r="A2917" s="46">
        <v>510000</v>
      </c>
      <c r="B2917" s="51" t="s">
        <v>244</v>
      </c>
      <c r="C2917" s="45">
        <f t="shared" ref="C2917:D2917" si="830">C2918+C2923+C2921</f>
        <v>27500</v>
      </c>
      <c r="D2917" s="45">
        <f t="shared" si="830"/>
        <v>27500</v>
      </c>
      <c r="E2917" s="45">
        <f t="shared" ref="E2917" si="831">E2918+E2923+E2921</f>
        <v>0</v>
      </c>
      <c r="F2917" s="282">
        <f t="shared" si="825"/>
        <v>100</v>
      </c>
    </row>
    <row r="2918" spans="1:6" s="30" customFormat="1" x14ac:dyDescent="0.2">
      <c r="A2918" s="46">
        <v>511000</v>
      </c>
      <c r="B2918" s="51" t="s">
        <v>245</v>
      </c>
      <c r="C2918" s="45">
        <f t="shared" ref="C2918:D2918" si="832">SUM(C2919:C2920)</f>
        <v>20000</v>
      </c>
      <c r="D2918" s="45">
        <f t="shared" si="832"/>
        <v>20000</v>
      </c>
      <c r="E2918" s="45">
        <f t="shared" ref="E2918" si="833">SUM(E2919:E2920)</f>
        <v>0</v>
      </c>
      <c r="F2918" s="282">
        <f t="shared" si="825"/>
        <v>100</v>
      </c>
    </row>
    <row r="2919" spans="1:6" s="30" customFormat="1" x14ac:dyDescent="0.2">
      <c r="A2919" s="48">
        <v>511200</v>
      </c>
      <c r="B2919" s="49" t="s">
        <v>247</v>
      </c>
      <c r="C2919" s="58">
        <v>10000</v>
      </c>
      <c r="D2919" s="58">
        <v>10000</v>
      </c>
      <c r="E2919" s="58">
        <v>0</v>
      </c>
      <c r="F2919" s="283">
        <f t="shared" si="825"/>
        <v>100</v>
      </c>
    </row>
    <row r="2920" spans="1:6" s="30" customFormat="1" x14ac:dyDescent="0.2">
      <c r="A2920" s="48">
        <v>511300</v>
      </c>
      <c r="B2920" s="49" t="s">
        <v>248</v>
      </c>
      <c r="C2920" s="58">
        <v>10000</v>
      </c>
      <c r="D2920" s="58">
        <v>10000</v>
      </c>
      <c r="E2920" s="58">
        <v>0</v>
      </c>
      <c r="F2920" s="283">
        <f t="shared" si="825"/>
        <v>100</v>
      </c>
    </row>
    <row r="2921" spans="1:6" s="55" customFormat="1" x14ac:dyDescent="0.2">
      <c r="A2921" s="46">
        <v>513000</v>
      </c>
      <c r="B2921" s="51" t="s">
        <v>252</v>
      </c>
      <c r="C2921" s="45">
        <f t="shared" ref="C2921:D2921" si="834">+C2922</f>
        <v>6500</v>
      </c>
      <c r="D2921" s="45">
        <f t="shared" si="834"/>
        <v>6500</v>
      </c>
      <c r="E2921" s="45">
        <f t="shared" ref="E2921" si="835">+E2922</f>
        <v>0</v>
      </c>
      <c r="F2921" s="282">
        <f t="shared" si="825"/>
        <v>100</v>
      </c>
    </row>
    <row r="2922" spans="1:6" s="30" customFormat="1" x14ac:dyDescent="0.2">
      <c r="A2922" s="48">
        <v>513700</v>
      </c>
      <c r="B2922" s="49" t="s">
        <v>253</v>
      </c>
      <c r="C2922" s="58">
        <v>6500</v>
      </c>
      <c r="D2922" s="58">
        <v>6500</v>
      </c>
      <c r="E2922" s="58">
        <v>0</v>
      </c>
      <c r="F2922" s="283">
        <f t="shared" si="825"/>
        <v>100</v>
      </c>
    </row>
    <row r="2923" spans="1:6" s="55" customFormat="1" x14ac:dyDescent="0.2">
      <c r="A2923" s="46">
        <v>516000</v>
      </c>
      <c r="B2923" s="51" t="s">
        <v>256</v>
      </c>
      <c r="C2923" s="45">
        <f t="shared" ref="C2923:D2923" si="836">C2924</f>
        <v>1000</v>
      </c>
      <c r="D2923" s="45">
        <f t="shared" si="836"/>
        <v>1000</v>
      </c>
      <c r="E2923" s="45">
        <f t="shared" ref="E2923" si="837">E2924</f>
        <v>0</v>
      </c>
      <c r="F2923" s="282">
        <f t="shared" si="825"/>
        <v>100</v>
      </c>
    </row>
    <row r="2924" spans="1:6" s="30" customFormat="1" x14ac:dyDescent="0.2">
      <c r="A2924" s="48">
        <v>516100</v>
      </c>
      <c r="B2924" s="49" t="s">
        <v>256</v>
      </c>
      <c r="C2924" s="58">
        <v>1000</v>
      </c>
      <c r="D2924" s="58">
        <v>1000</v>
      </c>
      <c r="E2924" s="58">
        <v>0</v>
      </c>
      <c r="F2924" s="283">
        <f t="shared" si="825"/>
        <v>100</v>
      </c>
    </row>
    <row r="2925" spans="1:6" s="55" customFormat="1" x14ac:dyDescent="0.2">
      <c r="A2925" s="46">
        <v>630000</v>
      </c>
      <c r="B2925" s="51" t="s">
        <v>275</v>
      </c>
      <c r="C2925" s="45">
        <f>C2926+C2928</f>
        <v>60000</v>
      </c>
      <c r="D2925" s="45">
        <f>D2926+D2928</f>
        <v>78000</v>
      </c>
      <c r="E2925" s="45">
        <f>E2926+E2928</f>
        <v>150000</v>
      </c>
      <c r="F2925" s="282">
        <f t="shared" si="825"/>
        <v>130</v>
      </c>
    </row>
    <row r="2926" spans="1:6" s="55" customFormat="1" x14ac:dyDescent="0.2">
      <c r="A2926" s="46">
        <v>631000</v>
      </c>
      <c r="B2926" s="51" t="s">
        <v>276</v>
      </c>
      <c r="C2926" s="45">
        <f>0</f>
        <v>0</v>
      </c>
      <c r="D2926" s="45">
        <f>0</f>
        <v>0</v>
      </c>
      <c r="E2926" s="45">
        <f>E2927</f>
        <v>150000</v>
      </c>
      <c r="F2926" s="282">
        <v>0</v>
      </c>
    </row>
    <row r="2927" spans="1:6" s="30" customFormat="1" x14ac:dyDescent="0.2">
      <c r="A2927" s="56">
        <v>631200</v>
      </c>
      <c r="B2927" s="49" t="s">
        <v>278</v>
      </c>
      <c r="C2927" s="58">
        <v>0</v>
      </c>
      <c r="D2927" s="58">
        <v>0</v>
      </c>
      <c r="E2927" s="58">
        <v>150000</v>
      </c>
      <c r="F2927" s="283">
        <v>0</v>
      </c>
    </row>
    <row r="2928" spans="1:6" s="55" customFormat="1" x14ac:dyDescent="0.2">
      <c r="A2928" s="46">
        <v>638000</v>
      </c>
      <c r="B2928" s="51" t="s">
        <v>282</v>
      </c>
      <c r="C2928" s="45">
        <f t="shared" ref="C2928:D2928" si="838">C2929</f>
        <v>60000</v>
      </c>
      <c r="D2928" s="45">
        <f t="shared" si="838"/>
        <v>78000</v>
      </c>
      <c r="E2928" s="45">
        <f t="shared" ref="E2928" si="839">E2929</f>
        <v>0</v>
      </c>
      <c r="F2928" s="282">
        <f t="shared" si="825"/>
        <v>130</v>
      </c>
    </row>
    <row r="2929" spans="1:6" s="30" customFormat="1" x14ac:dyDescent="0.2">
      <c r="A2929" s="48">
        <v>638100</v>
      </c>
      <c r="B2929" s="49" t="s">
        <v>283</v>
      </c>
      <c r="C2929" s="58">
        <v>60000</v>
      </c>
      <c r="D2929" s="58">
        <v>78000</v>
      </c>
      <c r="E2929" s="58">
        <v>0</v>
      </c>
      <c r="F2929" s="283">
        <f t="shared" si="825"/>
        <v>130</v>
      </c>
    </row>
    <row r="2930" spans="1:6" s="30" customFormat="1" x14ac:dyDescent="0.2">
      <c r="A2930" s="89"/>
      <c r="B2930" s="83" t="s">
        <v>292</v>
      </c>
      <c r="C2930" s="87">
        <f>C2899+C2917+C2925</f>
        <v>1353900</v>
      </c>
      <c r="D2930" s="87">
        <f>D2899+D2917+D2925</f>
        <v>1428800.0000000005</v>
      </c>
      <c r="E2930" s="87">
        <f>E2899+E2917+E2925</f>
        <v>150000</v>
      </c>
      <c r="F2930" s="34">
        <f t="shared" si="825"/>
        <v>105.53216633429356</v>
      </c>
    </row>
    <row r="2931" spans="1:6" s="30" customFormat="1" x14ac:dyDescent="0.2">
      <c r="A2931" s="66"/>
      <c r="B2931" s="44"/>
      <c r="C2931" s="67"/>
      <c r="D2931" s="67"/>
      <c r="E2931" s="67"/>
      <c r="F2931" s="279"/>
    </row>
    <row r="2932" spans="1:6" s="30" customFormat="1" x14ac:dyDescent="0.2">
      <c r="A2932" s="43"/>
      <c r="B2932" s="44"/>
      <c r="C2932" s="50"/>
      <c r="D2932" s="50"/>
      <c r="E2932" s="50"/>
      <c r="F2932" s="284"/>
    </row>
    <row r="2933" spans="1:6" s="30" customFormat="1" x14ac:dyDescent="0.2">
      <c r="A2933" s="48" t="s">
        <v>453</v>
      </c>
      <c r="B2933" s="51"/>
      <c r="C2933" s="50"/>
      <c r="D2933" s="50"/>
      <c r="E2933" s="50"/>
      <c r="F2933" s="284"/>
    </row>
    <row r="2934" spans="1:6" s="30" customFormat="1" x14ac:dyDescent="0.2">
      <c r="A2934" s="48" t="s">
        <v>372</v>
      </c>
      <c r="B2934" s="51"/>
      <c r="C2934" s="50"/>
      <c r="D2934" s="50"/>
      <c r="E2934" s="50"/>
      <c r="F2934" s="284"/>
    </row>
    <row r="2935" spans="1:6" s="30" customFormat="1" x14ac:dyDescent="0.2">
      <c r="A2935" s="48" t="s">
        <v>454</v>
      </c>
      <c r="B2935" s="51"/>
      <c r="C2935" s="50"/>
      <c r="D2935" s="50"/>
      <c r="E2935" s="50"/>
      <c r="F2935" s="284"/>
    </row>
    <row r="2936" spans="1:6" s="30" customFormat="1" x14ac:dyDescent="0.2">
      <c r="A2936" s="48" t="s">
        <v>291</v>
      </c>
      <c r="B2936" s="51"/>
      <c r="C2936" s="50"/>
      <c r="D2936" s="50"/>
      <c r="E2936" s="50"/>
      <c r="F2936" s="284"/>
    </row>
    <row r="2937" spans="1:6" s="30" customFormat="1" x14ac:dyDescent="0.2">
      <c r="A2937" s="48"/>
      <c r="B2937" s="79"/>
      <c r="C2937" s="67"/>
      <c r="D2937" s="67"/>
      <c r="E2937" s="67"/>
      <c r="F2937" s="279"/>
    </row>
    <row r="2938" spans="1:6" s="30" customFormat="1" x14ac:dyDescent="0.2">
      <c r="A2938" s="46">
        <v>410000</v>
      </c>
      <c r="B2938" s="47" t="s">
        <v>44</v>
      </c>
      <c r="C2938" s="45">
        <f t="shared" ref="C2938:D2938" si="840">C2939+C2944</f>
        <v>1346600</v>
      </c>
      <c r="D2938" s="45">
        <f t="shared" si="840"/>
        <v>1346800</v>
      </c>
      <c r="E2938" s="45">
        <f t="shared" ref="E2938" si="841">E2939+E2944</f>
        <v>0</v>
      </c>
      <c r="F2938" s="282">
        <f t="shared" ref="F2938:F2961" si="842">D2938/C2938*100</f>
        <v>100.01485222040696</v>
      </c>
    </row>
    <row r="2939" spans="1:6" s="30" customFormat="1" x14ac:dyDescent="0.2">
      <c r="A2939" s="46">
        <v>411000</v>
      </c>
      <c r="B2939" s="47" t="s">
        <v>45</v>
      </c>
      <c r="C2939" s="45">
        <f t="shared" ref="C2939:D2939" si="843">SUM(C2940:C2943)</f>
        <v>1152300</v>
      </c>
      <c r="D2939" s="45">
        <f t="shared" si="843"/>
        <v>1140700</v>
      </c>
      <c r="E2939" s="45">
        <f t="shared" ref="E2939" si="844">SUM(E2940:E2943)</f>
        <v>0</v>
      </c>
      <c r="F2939" s="282">
        <f t="shared" si="842"/>
        <v>98.993317712401279</v>
      </c>
    </row>
    <row r="2940" spans="1:6" s="30" customFormat="1" x14ac:dyDescent="0.2">
      <c r="A2940" s="48">
        <v>411100</v>
      </c>
      <c r="B2940" s="49" t="s">
        <v>46</v>
      </c>
      <c r="C2940" s="58">
        <v>1083000</v>
      </c>
      <c r="D2940" s="58">
        <v>1050000</v>
      </c>
      <c r="E2940" s="58">
        <v>0</v>
      </c>
      <c r="F2940" s="283">
        <f t="shared" si="842"/>
        <v>96.95290858725761</v>
      </c>
    </row>
    <row r="2941" spans="1:6" s="30" customFormat="1" x14ac:dyDescent="0.2">
      <c r="A2941" s="48">
        <v>411200</v>
      </c>
      <c r="B2941" s="49" t="s">
        <v>47</v>
      </c>
      <c r="C2941" s="58">
        <v>42500</v>
      </c>
      <c r="D2941" s="58">
        <v>42500</v>
      </c>
      <c r="E2941" s="58">
        <v>0</v>
      </c>
      <c r="F2941" s="283">
        <f t="shared" si="842"/>
        <v>100</v>
      </c>
    </row>
    <row r="2942" spans="1:6" s="30" customFormat="1" ht="40.5" x14ac:dyDescent="0.2">
      <c r="A2942" s="48">
        <v>411300</v>
      </c>
      <c r="B2942" s="49" t="s">
        <v>48</v>
      </c>
      <c r="C2942" s="58">
        <v>11800</v>
      </c>
      <c r="D2942" s="58">
        <v>23200</v>
      </c>
      <c r="E2942" s="58">
        <v>0</v>
      </c>
      <c r="F2942" s="283">
        <f t="shared" si="842"/>
        <v>196.61016949152543</v>
      </c>
    </row>
    <row r="2943" spans="1:6" s="30" customFormat="1" x14ac:dyDescent="0.2">
      <c r="A2943" s="48">
        <v>411400</v>
      </c>
      <c r="B2943" s="49" t="s">
        <v>49</v>
      </c>
      <c r="C2943" s="58">
        <v>15000</v>
      </c>
      <c r="D2943" s="58">
        <v>25000</v>
      </c>
      <c r="E2943" s="58">
        <v>0</v>
      </c>
      <c r="F2943" s="283">
        <f t="shared" si="842"/>
        <v>166.66666666666669</v>
      </c>
    </row>
    <row r="2944" spans="1:6" s="30" customFormat="1" x14ac:dyDescent="0.2">
      <c r="A2944" s="46">
        <v>412000</v>
      </c>
      <c r="B2944" s="51" t="s">
        <v>50</v>
      </c>
      <c r="C2944" s="45">
        <f>SUM(C2945:C2951)</f>
        <v>194300</v>
      </c>
      <c r="D2944" s="45">
        <f>SUM(D2945:D2951)</f>
        <v>206100</v>
      </c>
      <c r="E2944" s="45">
        <f>SUM(E2945:E2951)</f>
        <v>0</v>
      </c>
      <c r="F2944" s="282">
        <f t="shared" si="842"/>
        <v>106.0730828615543</v>
      </c>
    </row>
    <row r="2945" spans="1:6" s="30" customFormat="1" x14ac:dyDescent="0.2">
      <c r="A2945" s="48">
        <v>412200</v>
      </c>
      <c r="B2945" s="49" t="s">
        <v>52</v>
      </c>
      <c r="C2945" s="58">
        <v>119000</v>
      </c>
      <c r="D2945" s="58">
        <v>135000</v>
      </c>
      <c r="E2945" s="58">
        <v>0</v>
      </c>
      <c r="F2945" s="283">
        <f t="shared" si="842"/>
        <v>113.4453781512605</v>
      </c>
    </row>
    <row r="2946" spans="1:6" s="30" customFormat="1" x14ac:dyDescent="0.2">
      <c r="A2946" s="48">
        <v>412300</v>
      </c>
      <c r="B2946" s="49" t="s">
        <v>53</v>
      </c>
      <c r="C2946" s="58">
        <v>30000</v>
      </c>
      <c r="D2946" s="58">
        <v>25000</v>
      </c>
      <c r="E2946" s="58">
        <v>0</v>
      </c>
      <c r="F2946" s="283">
        <f t="shared" si="842"/>
        <v>83.333333333333343</v>
      </c>
    </row>
    <row r="2947" spans="1:6" s="30" customFormat="1" x14ac:dyDescent="0.2">
      <c r="A2947" s="48">
        <v>412500</v>
      </c>
      <c r="B2947" s="49" t="s">
        <v>57</v>
      </c>
      <c r="C2947" s="58">
        <v>7000</v>
      </c>
      <c r="D2947" s="58">
        <v>7000</v>
      </c>
      <c r="E2947" s="58">
        <v>0</v>
      </c>
      <c r="F2947" s="283">
        <f t="shared" si="842"/>
        <v>100</v>
      </c>
    </row>
    <row r="2948" spans="1:6" s="30" customFormat="1" x14ac:dyDescent="0.2">
      <c r="A2948" s="48">
        <v>412600</v>
      </c>
      <c r="B2948" s="49" t="s">
        <v>58</v>
      </c>
      <c r="C2948" s="58">
        <v>3999.9999999999995</v>
      </c>
      <c r="D2948" s="58">
        <v>4000</v>
      </c>
      <c r="E2948" s="58">
        <v>0</v>
      </c>
      <c r="F2948" s="283">
        <f t="shared" si="842"/>
        <v>100.00000000000003</v>
      </c>
    </row>
    <row r="2949" spans="1:6" s="30" customFormat="1" x14ac:dyDescent="0.2">
      <c r="A2949" s="48">
        <v>412700</v>
      </c>
      <c r="B2949" s="49" t="s">
        <v>60</v>
      </c>
      <c r="C2949" s="58">
        <v>31600</v>
      </c>
      <c r="D2949" s="58">
        <v>31600</v>
      </c>
      <c r="E2949" s="58">
        <v>0</v>
      </c>
      <c r="F2949" s="283">
        <f t="shared" si="842"/>
        <v>100</v>
      </c>
    </row>
    <row r="2950" spans="1:6" s="30" customFormat="1" x14ac:dyDescent="0.2">
      <c r="A2950" s="48">
        <v>412900</v>
      </c>
      <c r="B2950" s="53" t="s">
        <v>77</v>
      </c>
      <c r="C2950" s="58">
        <v>700</v>
      </c>
      <c r="D2950" s="58">
        <v>1000</v>
      </c>
      <c r="E2950" s="58">
        <v>0</v>
      </c>
      <c r="F2950" s="283">
        <f t="shared" si="842"/>
        <v>142.85714285714286</v>
      </c>
    </row>
    <row r="2951" spans="1:6" s="30" customFormat="1" x14ac:dyDescent="0.2">
      <c r="A2951" s="48">
        <v>412900</v>
      </c>
      <c r="B2951" s="53" t="s">
        <v>78</v>
      </c>
      <c r="C2951" s="58">
        <v>2000</v>
      </c>
      <c r="D2951" s="58">
        <v>2500</v>
      </c>
      <c r="E2951" s="58">
        <v>0</v>
      </c>
      <c r="F2951" s="283">
        <f t="shared" si="842"/>
        <v>125</v>
      </c>
    </row>
    <row r="2952" spans="1:6" s="55" customFormat="1" x14ac:dyDescent="0.2">
      <c r="A2952" s="46">
        <v>510000</v>
      </c>
      <c r="B2952" s="51" t="s">
        <v>244</v>
      </c>
      <c r="C2952" s="45">
        <f t="shared" ref="C2952:D2952" si="845">C2953</f>
        <v>5000</v>
      </c>
      <c r="D2952" s="45">
        <f t="shared" si="845"/>
        <v>5000</v>
      </c>
      <c r="E2952" s="45">
        <f t="shared" ref="E2952" si="846">E2953</f>
        <v>0</v>
      </c>
      <c r="F2952" s="282">
        <f t="shared" si="842"/>
        <v>100</v>
      </c>
    </row>
    <row r="2953" spans="1:6" s="55" customFormat="1" x14ac:dyDescent="0.2">
      <c r="A2953" s="46">
        <v>511000</v>
      </c>
      <c r="B2953" s="51" t="s">
        <v>245</v>
      </c>
      <c r="C2953" s="45">
        <f t="shared" ref="C2953:D2953" si="847">SUM(C2954:C2955)</f>
        <v>5000</v>
      </c>
      <c r="D2953" s="45">
        <f t="shared" si="847"/>
        <v>5000</v>
      </c>
      <c r="E2953" s="45">
        <f t="shared" ref="E2953" si="848">SUM(E2954:E2955)</f>
        <v>0</v>
      </c>
      <c r="F2953" s="282">
        <f t="shared" si="842"/>
        <v>100</v>
      </c>
    </row>
    <row r="2954" spans="1:6" s="30" customFormat="1" x14ac:dyDescent="0.2">
      <c r="A2954" s="48">
        <v>511200</v>
      </c>
      <c r="B2954" s="49" t="s">
        <v>247</v>
      </c>
      <c r="C2954" s="58">
        <v>3000</v>
      </c>
      <c r="D2954" s="58">
        <v>3000</v>
      </c>
      <c r="E2954" s="58">
        <v>0</v>
      </c>
      <c r="F2954" s="283">
        <f t="shared" si="842"/>
        <v>100</v>
      </c>
    </row>
    <row r="2955" spans="1:6" s="30" customFormat="1" x14ac:dyDescent="0.2">
      <c r="A2955" s="48">
        <v>511300</v>
      </c>
      <c r="B2955" s="49" t="s">
        <v>248</v>
      </c>
      <c r="C2955" s="58">
        <v>2000</v>
      </c>
      <c r="D2955" s="58">
        <v>2000</v>
      </c>
      <c r="E2955" s="58">
        <v>0</v>
      </c>
      <c r="F2955" s="283">
        <f t="shared" si="842"/>
        <v>100</v>
      </c>
    </row>
    <row r="2956" spans="1:6" s="55" customFormat="1" x14ac:dyDescent="0.2">
      <c r="A2956" s="46">
        <v>630000</v>
      </c>
      <c r="B2956" s="51" t="s">
        <v>275</v>
      </c>
      <c r="C2956" s="45">
        <f>C2957+C2959</f>
        <v>5300</v>
      </c>
      <c r="D2956" s="45">
        <f>D2957+D2959</f>
        <v>6000</v>
      </c>
      <c r="E2956" s="45">
        <f>E2957+E2959</f>
        <v>250000</v>
      </c>
      <c r="F2956" s="282">
        <f t="shared" si="842"/>
        <v>113.20754716981132</v>
      </c>
    </row>
    <row r="2957" spans="1:6" s="55" customFormat="1" x14ac:dyDescent="0.2">
      <c r="A2957" s="46">
        <v>631000</v>
      </c>
      <c r="B2957" s="51" t="s">
        <v>276</v>
      </c>
      <c r="C2957" s="45">
        <f>0+C2958</f>
        <v>0</v>
      </c>
      <c r="D2957" s="45">
        <f>0+D2958</f>
        <v>0</v>
      </c>
      <c r="E2957" s="45">
        <f>0+E2958</f>
        <v>250000</v>
      </c>
      <c r="F2957" s="282">
        <v>0</v>
      </c>
    </row>
    <row r="2958" spans="1:6" s="30" customFormat="1" x14ac:dyDescent="0.2">
      <c r="A2958" s="56">
        <v>631200</v>
      </c>
      <c r="B2958" s="49" t="s">
        <v>278</v>
      </c>
      <c r="C2958" s="58">
        <v>0</v>
      </c>
      <c r="D2958" s="58">
        <v>0</v>
      </c>
      <c r="E2958" s="58">
        <v>250000</v>
      </c>
      <c r="F2958" s="283">
        <v>0</v>
      </c>
    </row>
    <row r="2959" spans="1:6" s="55" customFormat="1" x14ac:dyDescent="0.2">
      <c r="A2959" s="46">
        <v>638000</v>
      </c>
      <c r="B2959" s="51" t="s">
        <v>282</v>
      </c>
      <c r="C2959" s="45">
        <f t="shared" ref="C2959:D2959" si="849">C2960</f>
        <v>5300</v>
      </c>
      <c r="D2959" s="45">
        <f t="shared" si="849"/>
        <v>6000</v>
      </c>
      <c r="E2959" s="45">
        <f t="shared" ref="E2959" si="850">E2960</f>
        <v>0</v>
      </c>
      <c r="F2959" s="282">
        <f t="shared" si="842"/>
        <v>113.20754716981132</v>
      </c>
    </row>
    <row r="2960" spans="1:6" s="30" customFormat="1" x14ac:dyDescent="0.2">
      <c r="A2960" s="48">
        <v>638100</v>
      </c>
      <c r="B2960" s="49" t="s">
        <v>283</v>
      </c>
      <c r="C2960" s="58">
        <v>5300</v>
      </c>
      <c r="D2960" s="58">
        <v>6000</v>
      </c>
      <c r="E2960" s="58">
        <v>0</v>
      </c>
      <c r="F2960" s="283">
        <f t="shared" si="842"/>
        <v>113.20754716981132</v>
      </c>
    </row>
    <row r="2961" spans="1:6" s="30" customFormat="1" x14ac:dyDescent="0.2">
      <c r="A2961" s="89"/>
      <c r="B2961" s="83" t="s">
        <v>292</v>
      </c>
      <c r="C2961" s="87">
        <f>C2938+C2952+C2956</f>
        <v>1356900</v>
      </c>
      <c r="D2961" s="87">
        <f>D2938+D2952+D2956</f>
        <v>1357800</v>
      </c>
      <c r="E2961" s="87">
        <f>E2938+E2952+E2956</f>
        <v>250000</v>
      </c>
      <c r="F2961" s="34">
        <f t="shared" si="842"/>
        <v>100.06632765863365</v>
      </c>
    </row>
    <row r="2962" spans="1:6" s="30" customFormat="1" x14ac:dyDescent="0.2">
      <c r="A2962" s="66"/>
      <c r="B2962" s="44"/>
      <c r="C2962" s="67"/>
      <c r="D2962" s="67"/>
      <c r="E2962" s="67"/>
      <c r="F2962" s="279"/>
    </row>
    <row r="2963" spans="1:6" s="30" customFormat="1" x14ac:dyDescent="0.2">
      <c r="A2963" s="43"/>
      <c r="B2963" s="44"/>
      <c r="C2963" s="50"/>
      <c r="D2963" s="50"/>
      <c r="E2963" s="50"/>
      <c r="F2963" s="284"/>
    </row>
    <row r="2964" spans="1:6" s="30" customFormat="1" x14ac:dyDescent="0.2">
      <c r="A2964" s="48" t="s">
        <v>455</v>
      </c>
      <c r="B2964" s="51"/>
      <c r="C2964" s="50"/>
      <c r="D2964" s="50"/>
      <c r="E2964" s="50"/>
      <c r="F2964" s="284"/>
    </row>
    <row r="2965" spans="1:6" s="30" customFormat="1" x14ac:dyDescent="0.2">
      <c r="A2965" s="48" t="s">
        <v>372</v>
      </c>
      <c r="B2965" s="51"/>
      <c r="C2965" s="50"/>
      <c r="D2965" s="50"/>
      <c r="E2965" s="50"/>
      <c r="F2965" s="284"/>
    </row>
    <row r="2966" spans="1:6" s="30" customFormat="1" x14ac:dyDescent="0.2">
      <c r="A2966" s="48" t="s">
        <v>456</v>
      </c>
      <c r="B2966" s="51"/>
      <c r="C2966" s="50"/>
      <c r="D2966" s="50"/>
      <c r="E2966" s="50"/>
      <c r="F2966" s="284"/>
    </row>
    <row r="2967" spans="1:6" s="30" customFormat="1" x14ac:dyDescent="0.2">
      <c r="A2967" s="48" t="s">
        <v>291</v>
      </c>
      <c r="B2967" s="51"/>
      <c r="C2967" s="50"/>
      <c r="D2967" s="50"/>
      <c r="E2967" s="50"/>
      <c r="F2967" s="284"/>
    </row>
    <row r="2968" spans="1:6" s="30" customFormat="1" x14ac:dyDescent="0.2">
      <c r="A2968" s="48"/>
      <c r="B2968" s="79"/>
      <c r="C2968" s="67"/>
      <c r="D2968" s="67"/>
      <c r="E2968" s="67"/>
      <c r="F2968" s="279"/>
    </row>
    <row r="2969" spans="1:6" s="30" customFormat="1" x14ac:dyDescent="0.2">
      <c r="A2969" s="46">
        <v>410000</v>
      </c>
      <c r="B2969" s="47" t="s">
        <v>44</v>
      </c>
      <c r="C2969" s="45">
        <f>C2970+C2975+C2984</f>
        <v>1261500</v>
      </c>
      <c r="D2969" s="45">
        <f>D2970+D2975+D2984</f>
        <v>1170200</v>
      </c>
      <c r="E2969" s="45">
        <f>E2970+E2975+E2984</f>
        <v>0</v>
      </c>
      <c r="F2969" s="282">
        <f t="shared" ref="F2969:F2997" si="851">D2969/C2969*100</f>
        <v>92.762584225128819</v>
      </c>
    </row>
    <row r="2970" spans="1:6" s="30" customFormat="1" x14ac:dyDescent="0.2">
      <c r="A2970" s="46">
        <v>411000</v>
      </c>
      <c r="B2970" s="47" t="s">
        <v>45</v>
      </c>
      <c r="C2970" s="45">
        <f t="shared" ref="C2970:D2970" si="852">SUM(C2971:C2974)</f>
        <v>1080200</v>
      </c>
      <c r="D2970" s="45">
        <f t="shared" si="852"/>
        <v>983200</v>
      </c>
      <c r="E2970" s="45">
        <f t="shared" ref="E2970" si="853">SUM(E2971:E2974)</f>
        <v>0</v>
      </c>
      <c r="F2970" s="282">
        <f t="shared" si="851"/>
        <v>91.02018144788002</v>
      </c>
    </row>
    <row r="2971" spans="1:6" s="30" customFormat="1" x14ac:dyDescent="0.2">
      <c r="A2971" s="48">
        <v>411100</v>
      </c>
      <c r="B2971" s="49" t="s">
        <v>46</v>
      </c>
      <c r="C2971" s="58">
        <v>996000</v>
      </c>
      <c r="D2971" s="58">
        <v>870000</v>
      </c>
      <c r="E2971" s="58">
        <v>0</v>
      </c>
      <c r="F2971" s="283">
        <f t="shared" si="851"/>
        <v>87.349397590361448</v>
      </c>
    </row>
    <row r="2972" spans="1:6" s="30" customFormat="1" x14ac:dyDescent="0.2">
      <c r="A2972" s="48">
        <v>411200</v>
      </c>
      <c r="B2972" s="49" t="s">
        <v>47</v>
      </c>
      <c r="C2972" s="58">
        <v>47200</v>
      </c>
      <c r="D2972" s="58">
        <v>49300</v>
      </c>
      <c r="E2972" s="58">
        <v>0</v>
      </c>
      <c r="F2972" s="283">
        <f t="shared" si="851"/>
        <v>104.44915254237289</v>
      </c>
    </row>
    <row r="2973" spans="1:6" s="30" customFormat="1" ht="40.5" x14ac:dyDescent="0.2">
      <c r="A2973" s="48">
        <v>411300</v>
      </c>
      <c r="B2973" s="49" t="s">
        <v>48</v>
      </c>
      <c r="C2973" s="58">
        <v>15000</v>
      </c>
      <c r="D2973" s="58">
        <v>41900</v>
      </c>
      <c r="E2973" s="58">
        <v>0</v>
      </c>
      <c r="F2973" s="283">
        <f t="shared" si="851"/>
        <v>279.33333333333337</v>
      </c>
    </row>
    <row r="2974" spans="1:6" s="30" customFormat="1" x14ac:dyDescent="0.2">
      <c r="A2974" s="48">
        <v>411400</v>
      </c>
      <c r="B2974" s="49" t="s">
        <v>49</v>
      </c>
      <c r="C2974" s="58">
        <v>22000</v>
      </c>
      <c r="D2974" s="58">
        <v>22000</v>
      </c>
      <c r="E2974" s="58">
        <v>0</v>
      </c>
      <c r="F2974" s="283">
        <f t="shared" si="851"/>
        <v>100</v>
      </c>
    </row>
    <row r="2975" spans="1:6" s="30" customFormat="1" x14ac:dyDescent="0.2">
      <c r="A2975" s="46">
        <v>412000</v>
      </c>
      <c r="B2975" s="51" t="s">
        <v>50</v>
      </c>
      <c r="C2975" s="45">
        <f>SUM(C2976:C2983)</f>
        <v>180800</v>
      </c>
      <c r="D2975" s="45">
        <f>SUM(D2976:D2983)</f>
        <v>186500</v>
      </c>
      <c r="E2975" s="45">
        <f>SUM(E2976:E2983)</f>
        <v>0</v>
      </c>
      <c r="F2975" s="282">
        <f t="shared" si="851"/>
        <v>103.15265486725664</v>
      </c>
    </row>
    <row r="2976" spans="1:6" s="30" customFormat="1" x14ac:dyDescent="0.2">
      <c r="A2976" s="48">
        <v>412200</v>
      </c>
      <c r="B2976" s="49" t="s">
        <v>52</v>
      </c>
      <c r="C2976" s="58">
        <v>98000</v>
      </c>
      <c r="D2976" s="58">
        <v>90000</v>
      </c>
      <c r="E2976" s="58">
        <v>0</v>
      </c>
      <c r="F2976" s="283">
        <f t="shared" si="851"/>
        <v>91.83673469387756</v>
      </c>
    </row>
    <row r="2977" spans="1:6" s="30" customFormat="1" x14ac:dyDescent="0.2">
      <c r="A2977" s="48">
        <v>412300</v>
      </c>
      <c r="B2977" s="49" t="s">
        <v>53</v>
      </c>
      <c r="C2977" s="58">
        <v>15000</v>
      </c>
      <c r="D2977" s="58">
        <v>18000</v>
      </c>
      <c r="E2977" s="58">
        <v>0</v>
      </c>
      <c r="F2977" s="283">
        <f t="shared" si="851"/>
        <v>120</v>
      </c>
    </row>
    <row r="2978" spans="1:6" s="30" customFormat="1" x14ac:dyDescent="0.2">
      <c r="A2978" s="48">
        <v>412500</v>
      </c>
      <c r="B2978" s="49" t="s">
        <v>57</v>
      </c>
      <c r="C2978" s="58">
        <v>5000</v>
      </c>
      <c r="D2978" s="58">
        <v>5000</v>
      </c>
      <c r="E2978" s="58">
        <v>0</v>
      </c>
      <c r="F2978" s="283">
        <f t="shared" si="851"/>
        <v>100</v>
      </c>
    </row>
    <row r="2979" spans="1:6" s="30" customFormat="1" x14ac:dyDescent="0.2">
      <c r="A2979" s="48">
        <v>412600</v>
      </c>
      <c r="B2979" s="49" t="s">
        <v>58</v>
      </c>
      <c r="C2979" s="58">
        <v>8000.0000000000009</v>
      </c>
      <c r="D2979" s="58">
        <v>8000.0000000000009</v>
      </c>
      <c r="E2979" s="58">
        <v>0</v>
      </c>
      <c r="F2979" s="283">
        <f t="shared" si="851"/>
        <v>100</v>
      </c>
    </row>
    <row r="2980" spans="1:6" s="30" customFormat="1" x14ac:dyDescent="0.2">
      <c r="A2980" s="48">
        <v>412700</v>
      </c>
      <c r="B2980" s="49" t="s">
        <v>60</v>
      </c>
      <c r="C2980" s="58">
        <v>50000</v>
      </c>
      <c r="D2980" s="58">
        <v>58000</v>
      </c>
      <c r="E2980" s="58">
        <v>0</v>
      </c>
      <c r="F2980" s="283">
        <f t="shared" si="851"/>
        <v>115.99999999999999</v>
      </c>
    </row>
    <row r="2981" spans="1:6" s="30" customFormat="1" x14ac:dyDescent="0.2">
      <c r="A2981" s="48">
        <v>412900</v>
      </c>
      <c r="B2981" s="53" t="s">
        <v>75</v>
      </c>
      <c r="C2981" s="58">
        <v>1500</v>
      </c>
      <c r="D2981" s="58">
        <v>4500</v>
      </c>
      <c r="E2981" s="58">
        <v>0</v>
      </c>
      <c r="F2981" s="283">
        <f t="shared" si="851"/>
        <v>300</v>
      </c>
    </row>
    <row r="2982" spans="1:6" s="30" customFormat="1" x14ac:dyDescent="0.2">
      <c r="A2982" s="48">
        <v>412900</v>
      </c>
      <c r="B2982" s="53" t="s">
        <v>77</v>
      </c>
      <c r="C2982" s="58">
        <v>1300</v>
      </c>
      <c r="D2982" s="58">
        <v>1200</v>
      </c>
      <c r="E2982" s="58">
        <v>0</v>
      </c>
      <c r="F2982" s="283">
        <f t="shared" si="851"/>
        <v>92.307692307692307</v>
      </c>
    </row>
    <row r="2983" spans="1:6" s="30" customFormat="1" x14ac:dyDescent="0.2">
      <c r="A2983" s="48">
        <v>412900</v>
      </c>
      <c r="B2983" s="53" t="s">
        <v>78</v>
      </c>
      <c r="C2983" s="58">
        <v>2000</v>
      </c>
      <c r="D2983" s="58">
        <v>1800</v>
      </c>
      <c r="E2983" s="58">
        <v>0</v>
      </c>
      <c r="F2983" s="283">
        <f t="shared" si="851"/>
        <v>90</v>
      </c>
    </row>
    <row r="2984" spans="1:6" s="55" customFormat="1" x14ac:dyDescent="0.2">
      <c r="A2984" s="46">
        <v>413000</v>
      </c>
      <c r="B2984" s="51" t="s">
        <v>96</v>
      </c>
      <c r="C2984" s="45">
        <f t="shared" ref="C2984:D2984" si="854">C2985</f>
        <v>499.99999999999989</v>
      </c>
      <c r="D2984" s="45">
        <f t="shared" si="854"/>
        <v>500</v>
      </c>
      <c r="E2984" s="45">
        <f t="shared" ref="E2984" si="855">E2985</f>
        <v>0</v>
      </c>
      <c r="F2984" s="282">
        <f t="shared" si="851"/>
        <v>100.00000000000003</v>
      </c>
    </row>
    <row r="2985" spans="1:6" s="30" customFormat="1" x14ac:dyDescent="0.2">
      <c r="A2985" s="48">
        <v>413900</v>
      </c>
      <c r="B2985" s="49" t="s">
        <v>106</v>
      </c>
      <c r="C2985" s="58">
        <v>499.99999999999989</v>
      </c>
      <c r="D2985" s="58">
        <v>500</v>
      </c>
      <c r="E2985" s="58">
        <v>0</v>
      </c>
      <c r="F2985" s="283">
        <f t="shared" si="851"/>
        <v>100.00000000000003</v>
      </c>
    </row>
    <row r="2986" spans="1:6" s="55" customFormat="1" x14ac:dyDescent="0.2">
      <c r="A2986" s="46">
        <v>510000</v>
      </c>
      <c r="B2986" s="51" t="s">
        <v>244</v>
      </c>
      <c r="C2986" s="45">
        <f t="shared" ref="C2986:D2986" si="856">C2987+C2989</f>
        <v>10000</v>
      </c>
      <c r="D2986" s="45">
        <f t="shared" si="856"/>
        <v>16500</v>
      </c>
      <c r="E2986" s="45">
        <f t="shared" ref="E2986" si="857">E2987+E2989</f>
        <v>0</v>
      </c>
      <c r="F2986" s="282">
        <f t="shared" si="851"/>
        <v>165</v>
      </c>
    </row>
    <row r="2987" spans="1:6" s="55" customFormat="1" x14ac:dyDescent="0.2">
      <c r="A2987" s="46">
        <v>511000</v>
      </c>
      <c r="B2987" s="51" t="s">
        <v>245</v>
      </c>
      <c r="C2987" s="45">
        <f t="shared" ref="C2987:D2987" si="858">C2988</f>
        <v>10000</v>
      </c>
      <c r="D2987" s="45">
        <f t="shared" si="858"/>
        <v>10000</v>
      </c>
      <c r="E2987" s="45">
        <f t="shared" ref="E2987" si="859">E2988</f>
        <v>0</v>
      </c>
      <c r="F2987" s="282">
        <f t="shared" si="851"/>
        <v>100</v>
      </c>
    </row>
    <row r="2988" spans="1:6" s="30" customFormat="1" x14ac:dyDescent="0.2">
      <c r="A2988" s="48">
        <v>511300</v>
      </c>
      <c r="B2988" s="49" t="s">
        <v>248</v>
      </c>
      <c r="C2988" s="58">
        <v>10000</v>
      </c>
      <c r="D2988" s="58">
        <v>10000</v>
      </c>
      <c r="E2988" s="58">
        <v>0</v>
      </c>
      <c r="F2988" s="283">
        <f t="shared" si="851"/>
        <v>100</v>
      </c>
    </row>
    <row r="2989" spans="1:6" s="55" customFormat="1" x14ac:dyDescent="0.2">
      <c r="A2989" s="46">
        <v>513000</v>
      </c>
      <c r="B2989" s="51" t="s">
        <v>252</v>
      </c>
      <c r="C2989" s="45">
        <f t="shared" ref="C2989:D2989" si="860">C2990</f>
        <v>0</v>
      </c>
      <c r="D2989" s="45">
        <f t="shared" si="860"/>
        <v>6500</v>
      </c>
      <c r="E2989" s="45">
        <f t="shared" ref="E2989" si="861">E2990</f>
        <v>0</v>
      </c>
      <c r="F2989" s="282">
        <v>0</v>
      </c>
    </row>
    <row r="2990" spans="1:6" s="30" customFormat="1" x14ac:dyDescent="0.2">
      <c r="A2990" s="48">
        <v>513700</v>
      </c>
      <c r="B2990" s="49" t="s">
        <v>254</v>
      </c>
      <c r="C2990" s="58">
        <v>0</v>
      </c>
      <c r="D2990" s="58">
        <v>6500</v>
      </c>
      <c r="E2990" s="58">
        <v>0</v>
      </c>
      <c r="F2990" s="283">
        <v>0</v>
      </c>
    </row>
    <row r="2991" spans="1:6" s="55" customFormat="1" x14ac:dyDescent="0.2">
      <c r="A2991" s="46">
        <v>630000</v>
      </c>
      <c r="B2991" s="51" t="s">
        <v>275</v>
      </c>
      <c r="C2991" s="45">
        <f t="shared" ref="C2991:D2991" si="862">C2992+C2995</f>
        <v>5000</v>
      </c>
      <c r="D2991" s="45">
        <f t="shared" si="862"/>
        <v>39500</v>
      </c>
      <c r="E2991" s="45">
        <f t="shared" ref="E2991" si="863">E2992+E2995</f>
        <v>256300</v>
      </c>
      <c r="F2991" s="282"/>
    </row>
    <row r="2992" spans="1:6" s="55" customFormat="1" x14ac:dyDescent="0.2">
      <c r="A2992" s="46">
        <v>631000</v>
      </c>
      <c r="B2992" s="51" t="s">
        <v>276</v>
      </c>
      <c r="C2992" s="45">
        <f t="shared" ref="C2992:D2992" si="864">C2994+C2993</f>
        <v>0</v>
      </c>
      <c r="D2992" s="45">
        <f t="shared" si="864"/>
        <v>4500</v>
      </c>
      <c r="E2992" s="45">
        <f t="shared" ref="E2992" si="865">E2994+E2993</f>
        <v>256300</v>
      </c>
      <c r="F2992" s="282">
        <v>0</v>
      </c>
    </row>
    <row r="2993" spans="1:6" s="30" customFormat="1" x14ac:dyDescent="0.2">
      <c r="A2993" s="56">
        <v>631200</v>
      </c>
      <c r="B2993" s="49" t="s">
        <v>278</v>
      </c>
      <c r="C2993" s="58">
        <v>0</v>
      </c>
      <c r="D2993" s="58">
        <v>0</v>
      </c>
      <c r="E2993" s="58">
        <v>256300</v>
      </c>
      <c r="F2993" s="283">
        <v>0</v>
      </c>
    </row>
    <row r="2994" spans="1:6" s="30" customFormat="1" x14ac:dyDescent="0.2">
      <c r="A2994" s="56">
        <v>631900</v>
      </c>
      <c r="B2994" s="49" t="s">
        <v>279</v>
      </c>
      <c r="C2994" s="58">
        <v>0</v>
      </c>
      <c r="D2994" s="58">
        <v>4500</v>
      </c>
      <c r="E2994" s="58">
        <v>0</v>
      </c>
      <c r="F2994" s="283">
        <v>0</v>
      </c>
    </row>
    <row r="2995" spans="1:6" s="55" customFormat="1" x14ac:dyDescent="0.2">
      <c r="A2995" s="46">
        <v>638000</v>
      </c>
      <c r="B2995" s="51" t="s">
        <v>282</v>
      </c>
      <c r="C2995" s="45">
        <f t="shared" ref="C2995:D2995" si="866">C2996</f>
        <v>5000</v>
      </c>
      <c r="D2995" s="45">
        <f t="shared" si="866"/>
        <v>35000</v>
      </c>
      <c r="E2995" s="45">
        <f t="shared" ref="E2995" si="867">E2996</f>
        <v>0</v>
      </c>
      <c r="F2995" s="282"/>
    </row>
    <row r="2996" spans="1:6" s="30" customFormat="1" x14ac:dyDescent="0.2">
      <c r="A2996" s="48">
        <v>638100</v>
      </c>
      <c r="B2996" s="49" t="s">
        <v>283</v>
      </c>
      <c r="C2996" s="58">
        <v>5000</v>
      </c>
      <c r="D2996" s="58">
        <v>35000</v>
      </c>
      <c r="E2996" s="58">
        <v>0</v>
      </c>
      <c r="F2996" s="283"/>
    </row>
    <row r="2997" spans="1:6" s="30" customFormat="1" x14ac:dyDescent="0.2">
      <c r="A2997" s="89"/>
      <c r="B2997" s="83" t="s">
        <v>292</v>
      </c>
      <c r="C2997" s="87">
        <f>C2969+C2986+C2991</f>
        <v>1276500</v>
      </c>
      <c r="D2997" s="87">
        <f>D2969+D2986+D2991</f>
        <v>1226200</v>
      </c>
      <c r="E2997" s="87">
        <f>E2969+E2986+E2991</f>
        <v>256300</v>
      </c>
      <c r="F2997" s="34">
        <f t="shared" si="851"/>
        <v>96.059537798668231</v>
      </c>
    </row>
    <row r="2998" spans="1:6" s="30" customFormat="1" x14ac:dyDescent="0.2">
      <c r="A2998" s="66"/>
      <c r="B2998" s="44"/>
      <c r="C2998" s="67"/>
      <c r="D2998" s="67"/>
      <c r="E2998" s="67"/>
      <c r="F2998" s="279"/>
    </row>
    <row r="2999" spans="1:6" s="30" customFormat="1" x14ac:dyDescent="0.2">
      <c r="A2999" s="66"/>
      <c r="B2999" s="44"/>
      <c r="C2999" s="67"/>
      <c r="D2999" s="67"/>
      <c r="E2999" s="67"/>
      <c r="F2999" s="279"/>
    </row>
    <row r="3000" spans="1:6" s="30" customFormat="1" x14ac:dyDescent="0.2">
      <c r="A3000" s="48" t="s">
        <v>457</v>
      </c>
      <c r="B3000" s="51"/>
      <c r="C3000" s="67"/>
      <c r="D3000" s="67"/>
      <c r="E3000" s="67"/>
      <c r="F3000" s="279"/>
    </row>
    <row r="3001" spans="1:6" s="30" customFormat="1" x14ac:dyDescent="0.2">
      <c r="A3001" s="48" t="s">
        <v>372</v>
      </c>
      <c r="B3001" s="51"/>
      <c r="C3001" s="67"/>
      <c r="D3001" s="67"/>
      <c r="E3001" s="67"/>
      <c r="F3001" s="279"/>
    </row>
    <row r="3002" spans="1:6" s="30" customFormat="1" x14ac:dyDescent="0.2">
      <c r="A3002" s="48" t="s">
        <v>458</v>
      </c>
      <c r="B3002" s="51"/>
      <c r="C3002" s="67"/>
      <c r="D3002" s="67"/>
      <c r="E3002" s="67"/>
      <c r="F3002" s="279"/>
    </row>
    <row r="3003" spans="1:6" s="30" customFormat="1" x14ac:dyDescent="0.2">
      <c r="A3003" s="48" t="s">
        <v>291</v>
      </c>
      <c r="B3003" s="51"/>
      <c r="C3003" s="67"/>
      <c r="D3003" s="67"/>
      <c r="E3003" s="67"/>
      <c r="F3003" s="279"/>
    </row>
    <row r="3004" spans="1:6" s="30" customFormat="1" x14ac:dyDescent="0.2">
      <c r="A3004" s="48"/>
      <c r="B3004" s="79"/>
      <c r="C3004" s="67"/>
      <c r="D3004" s="67"/>
      <c r="E3004" s="67"/>
      <c r="F3004" s="279"/>
    </row>
    <row r="3005" spans="1:6" s="30" customFormat="1" x14ac:dyDescent="0.2">
      <c r="A3005" s="46">
        <v>410000</v>
      </c>
      <c r="B3005" s="47" t="s">
        <v>44</v>
      </c>
      <c r="C3005" s="45">
        <f t="shared" ref="C3005:D3005" si="868">C3006+C3011</f>
        <v>1145800</v>
      </c>
      <c r="D3005" s="45">
        <f t="shared" si="868"/>
        <v>1161500</v>
      </c>
      <c r="E3005" s="45">
        <f t="shared" ref="E3005" si="869">E3006+E3011</f>
        <v>0</v>
      </c>
      <c r="F3005" s="282">
        <f t="shared" ref="F3005:F3031" si="870">D3005/C3005*100</f>
        <v>101.37022167917613</v>
      </c>
    </row>
    <row r="3006" spans="1:6" s="30" customFormat="1" x14ac:dyDescent="0.2">
      <c r="A3006" s="46">
        <v>411000</v>
      </c>
      <c r="B3006" s="47" t="s">
        <v>45</v>
      </c>
      <c r="C3006" s="45">
        <f t="shared" ref="C3006:D3006" si="871">SUM(C3007:C3010)</f>
        <v>1011900</v>
      </c>
      <c r="D3006" s="45">
        <f t="shared" si="871"/>
        <v>1013000</v>
      </c>
      <c r="E3006" s="45">
        <f t="shared" ref="E3006" si="872">SUM(E3007:E3010)</f>
        <v>0</v>
      </c>
      <c r="F3006" s="282">
        <f t="shared" si="870"/>
        <v>100.10870639391246</v>
      </c>
    </row>
    <row r="3007" spans="1:6" s="30" customFormat="1" x14ac:dyDescent="0.2">
      <c r="A3007" s="48">
        <v>411100</v>
      </c>
      <c r="B3007" s="49" t="s">
        <v>46</v>
      </c>
      <c r="C3007" s="58">
        <v>940000</v>
      </c>
      <c r="D3007" s="58">
        <v>940000</v>
      </c>
      <c r="E3007" s="58">
        <v>0</v>
      </c>
      <c r="F3007" s="283">
        <f t="shared" si="870"/>
        <v>100</v>
      </c>
    </row>
    <row r="3008" spans="1:6" s="30" customFormat="1" x14ac:dyDescent="0.2">
      <c r="A3008" s="48">
        <v>411200</v>
      </c>
      <c r="B3008" s="49" t="s">
        <v>47</v>
      </c>
      <c r="C3008" s="58">
        <v>44200</v>
      </c>
      <c r="D3008" s="58">
        <v>45600</v>
      </c>
      <c r="E3008" s="58">
        <v>0</v>
      </c>
      <c r="F3008" s="283">
        <f t="shared" si="870"/>
        <v>103.16742081447966</v>
      </c>
    </row>
    <row r="3009" spans="1:6" s="30" customFormat="1" ht="40.5" x14ac:dyDescent="0.2">
      <c r="A3009" s="48">
        <v>411300</v>
      </c>
      <c r="B3009" s="49" t="s">
        <v>48</v>
      </c>
      <c r="C3009" s="58">
        <v>25000</v>
      </c>
      <c r="D3009" s="58">
        <v>25000</v>
      </c>
      <c r="E3009" s="58">
        <v>0</v>
      </c>
      <c r="F3009" s="283">
        <f t="shared" si="870"/>
        <v>100</v>
      </c>
    </row>
    <row r="3010" spans="1:6" s="30" customFormat="1" x14ac:dyDescent="0.2">
      <c r="A3010" s="48">
        <v>411400</v>
      </c>
      <c r="B3010" s="49" t="s">
        <v>49</v>
      </c>
      <c r="C3010" s="58">
        <v>2700</v>
      </c>
      <c r="D3010" s="58">
        <v>2400</v>
      </c>
      <c r="E3010" s="58">
        <v>0</v>
      </c>
      <c r="F3010" s="283">
        <f t="shared" si="870"/>
        <v>88.888888888888886</v>
      </c>
    </row>
    <row r="3011" spans="1:6" s="55" customFormat="1" x14ac:dyDescent="0.2">
      <c r="A3011" s="46">
        <v>412000</v>
      </c>
      <c r="B3011" s="51" t="s">
        <v>50</v>
      </c>
      <c r="C3011" s="45">
        <f t="shared" ref="C3011:D3011" si="873">SUM(C3012:C3022)</f>
        <v>133900</v>
      </c>
      <c r="D3011" s="45">
        <f t="shared" si="873"/>
        <v>148500</v>
      </c>
      <c r="E3011" s="45">
        <f t="shared" ref="E3011" si="874">SUM(E3012:E3022)</f>
        <v>0</v>
      </c>
      <c r="F3011" s="282">
        <f t="shared" si="870"/>
        <v>110.90365944734877</v>
      </c>
    </row>
    <row r="3012" spans="1:6" s="30" customFormat="1" x14ac:dyDescent="0.2">
      <c r="A3012" s="48">
        <v>412200</v>
      </c>
      <c r="B3012" s="49" t="s">
        <v>52</v>
      </c>
      <c r="C3012" s="58">
        <v>65000</v>
      </c>
      <c r="D3012" s="58">
        <v>71000</v>
      </c>
      <c r="E3012" s="58">
        <v>0</v>
      </c>
      <c r="F3012" s="283">
        <f t="shared" si="870"/>
        <v>109.23076923076923</v>
      </c>
    </row>
    <row r="3013" spans="1:6" s="30" customFormat="1" x14ac:dyDescent="0.2">
      <c r="A3013" s="48">
        <v>412300</v>
      </c>
      <c r="B3013" s="49" t="s">
        <v>53</v>
      </c>
      <c r="C3013" s="58">
        <v>18000</v>
      </c>
      <c r="D3013" s="58">
        <v>16000</v>
      </c>
      <c r="E3013" s="58">
        <v>0</v>
      </c>
      <c r="F3013" s="283">
        <f t="shared" si="870"/>
        <v>88.888888888888886</v>
      </c>
    </row>
    <row r="3014" spans="1:6" s="30" customFormat="1" x14ac:dyDescent="0.2">
      <c r="A3014" s="48">
        <v>412500</v>
      </c>
      <c r="B3014" s="49" t="s">
        <v>57</v>
      </c>
      <c r="C3014" s="58">
        <v>3000</v>
      </c>
      <c r="D3014" s="58">
        <v>3000</v>
      </c>
      <c r="E3014" s="58">
        <v>0</v>
      </c>
      <c r="F3014" s="283">
        <f t="shared" si="870"/>
        <v>100</v>
      </c>
    </row>
    <row r="3015" spans="1:6" s="30" customFormat="1" x14ac:dyDescent="0.2">
      <c r="A3015" s="48">
        <v>412600</v>
      </c>
      <c r="B3015" s="49" t="s">
        <v>58</v>
      </c>
      <c r="C3015" s="58">
        <v>9000</v>
      </c>
      <c r="D3015" s="58">
        <v>10000.000000000002</v>
      </c>
      <c r="E3015" s="58">
        <v>0</v>
      </c>
      <c r="F3015" s="283">
        <f t="shared" si="870"/>
        <v>111.11111111111114</v>
      </c>
    </row>
    <row r="3016" spans="1:6" s="30" customFormat="1" x14ac:dyDescent="0.2">
      <c r="A3016" s="48">
        <v>412700</v>
      </c>
      <c r="B3016" s="49" t="s">
        <v>60</v>
      </c>
      <c r="C3016" s="58">
        <v>28600</v>
      </c>
      <c r="D3016" s="58">
        <v>36000</v>
      </c>
      <c r="E3016" s="58">
        <v>0</v>
      </c>
      <c r="F3016" s="283">
        <f t="shared" si="870"/>
        <v>125.87412587412588</v>
      </c>
    </row>
    <row r="3017" spans="1:6" s="30" customFormat="1" x14ac:dyDescent="0.2">
      <c r="A3017" s="48">
        <v>412900</v>
      </c>
      <c r="B3017" s="53" t="s">
        <v>74</v>
      </c>
      <c r="C3017" s="58">
        <v>1500</v>
      </c>
      <c r="D3017" s="58">
        <v>1800.0000000000002</v>
      </c>
      <c r="E3017" s="58">
        <v>0</v>
      </c>
      <c r="F3017" s="283">
        <f t="shared" si="870"/>
        <v>120.00000000000001</v>
      </c>
    </row>
    <row r="3018" spans="1:6" s="30" customFormat="1" x14ac:dyDescent="0.2">
      <c r="A3018" s="48">
        <v>412900</v>
      </c>
      <c r="B3018" s="53" t="s">
        <v>75</v>
      </c>
      <c r="C3018" s="58">
        <v>3000</v>
      </c>
      <c r="D3018" s="58">
        <v>3000</v>
      </c>
      <c r="E3018" s="58">
        <v>0</v>
      </c>
      <c r="F3018" s="283">
        <f t="shared" si="870"/>
        <v>100</v>
      </c>
    </row>
    <row r="3019" spans="1:6" s="30" customFormat="1" x14ac:dyDescent="0.2">
      <c r="A3019" s="48">
        <v>412900</v>
      </c>
      <c r="B3019" s="49" t="s">
        <v>76</v>
      </c>
      <c r="C3019" s="58">
        <v>2000</v>
      </c>
      <c r="D3019" s="58">
        <v>3700</v>
      </c>
      <c r="E3019" s="58">
        <v>0</v>
      </c>
      <c r="F3019" s="283">
        <f t="shared" si="870"/>
        <v>185</v>
      </c>
    </row>
    <row r="3020" spans="1:6" s="30" customFormat="1" x14ac:dyDescent="0.2">
      <c r="A3020" s="48">
        <v>412900</v>
      </c>
      <c r="B3020" s="53" t="s">
        <v>77</v>
      </c>
      <c r="C3020" s="58">
        <v>1000</v>
      </c>
      <c r="D3020" s="58">
        <v>1000</v>
      </c>
      <c r="E3020" s="58">
        <v>0</v>
      </c>
      <c r="F3020" s="283">
        <f t="shared" si="870"/>
        <v>100</v>
      </c>
    </row>
    <row r="3021" spans="1:6" s="30" customFormat="1" x14ac:dyDescent="0.2">
      <c r="A3021" s="48">
        <v>412900</v>
      </c>
      <c r="B3021" s="53" t="s">
        <v>78</v>
      </c>
      <c r="C3021" s="58">
        <v>1800</v>
      </c>
      <c r="D3021" s="58">
        <v>2000</v>
      </c>
      <c r="E3021" s="58">
        <v>0</v>
      </c>
      <c r="F3021" s="283">
        <f t="shared" si="870"/>
        <v>111.11111111111111</v>
      </c>
    </row>
    <row r="3022" spans="1:6" s="30" customFormat="1" x14ac:dyDescent="0.2">
      <c r="A3022" s="48">
        <v>412900</v>
      </c>
      <c r="B3022" s="49" t="s">
        <v>80</v>
      </c>
      <c r="C3022" s="58">
        <v>1000</v>
      </c>
      <c r="D3022" s="58">
        <v>1000</v>
      </c>
      <c r="E3022" s="58">
        <v>0</v>
      </c>
      <c r="F3022" s="283">
        <f t="shared" si="870"/>
        <v>100</v>
      </c>
    </row>
    <row r="3023" spans="1:6" s="55" customFormat="1" x14ac:dyDescent="0.2">
      <c r="A3023" s="46">
        <v>510000</v>
      </c>
      <c r="B3023" s="51" t="s">
        <v>244</v>
      </c>
      <c r="C3023" s="45">
        <f t="shared" ref="C3023:D3023" si="875">C3024</f>
        <v>30000</v>
      </c>
      <c r="D3023" s="45">
        <f t="shared" si="875"/>
        <v>30000</v>
      </c>
      <c r="E3023" s="45">
        <f t="shared" ref="E3023" si="876">E3024</f>
        <v>0</v>
      </c>
      <c r="F3023" s="282">
        <f t="shared" si="870"/>
        <v>100</v>
      </c>
    </row>
    <row r="3024" spans="1:6" s="55" customFormat="1" x14ac:dyDescent="0.2">
      <c r="A3024" s="46">
        <v>511000</v>
      </c>
      <c r="B3024" s="51" t="s">
        <v>245</v>
      </c>
      <c r="C3024" s="45">
        <f>0+C3025</f>
        <v>30000</v>
      </c>
      <c r="D3024" s="45">
        <f>0+D3025</f>
        <v>30000</v>
      </c>
      <c r="E3024" s="45">
        <f>0+E3025</f>
        <v>0</v>
      </c>
      <c r="F3024" s="282">
        <f t="shared" si="870"/>
        <v>100</v>
      </c>
    </row>
    <row r="3025" spans="1:6" s="30" customFormat="1" x14ac:dyDescent="0.2">
      <c r="A3025" s="56">
        <v>511200</v>
      </c>
      <c r="B3025" s="49" t="s">
        <v>247</v>
      </c>
      <c r="C3025" s="58">
        <v>30000</v>
      </c>
      <c r="D3025" s="58">
        <v>30000</v>
      </c>
      <c r="E3025" s="58">
        <v>0</v>
      </c>
      <c r="F3025" s="283">
        <f t="shared" si="870"/>
        <v>100</v>
      </c>
    </row>
    <row r="3026" spans="1:6" s="55" customFormat="1" x14ac:dyDescent="0.2">
      <c r="A3026" s="46">
        <v>630000</v>
      </c>
      <c r="B3026" s="51" t="s">
        <v>275</v>
      </c>
      <c r="C3026" s="45">
        <f>C3027+C3029</f>
        <v>35000</v>
      </c>
      <c r="D3026" s="45">
        <f>D3027+D3029</f>
        <v>41000</v>
      </c>
      <c r="E3026" s="45">
        <f>E3027+E3029</f>
        <v>320000</v>
      </c>
      <c r="F3026" s="282">
        <f t="shared" si="870"/>
        <v>117.14285714285715</v>
      </c>
    </row>
    <row r="3027" spans="1:6" s="55" customFormat="1" x14ac:dyDescent="0.2">
      <c r="A3027" s="46">
        <v>631000</v>
      </c>
      <c r="B3027" s="51" t="s">
        <v>276</v>
      </c>
      <c r="C3027" s="45">
        <f>0+C3028</f>
        <v>0</v>
      </c>
      <c r="D3027" s="45">
        <f>0+D3028</f>
        <v>0</v>
      </c>
      <c r="E3027" s="45">
        <f>0+E3028</f>
        <v>320000</v>
      </c>
      <c r="F3027" s="282">
        <v>0</v>
      </c>
    </row>
    <row r="3028" spans="1:6" s="30" customFormat="1" x14ac:dyDescent="0.2">
      <c r="A3028" s="56">
        <v>631200</v>
      </c>
      <c r="B3028" s="49" t="s">
        <v>278</v>
      </c>
      <c r="C3028" s="58">
        <v>0</v>
      </c>
      <c r="D3028" s="58">
        <v>0</v>
      </c>
      <c r="E3028" s="58">
        <v>320000</v>
      </c>
      <c r="F3028" s="283">
        <v>0</v>
      </c>
    </row>
    <row r="3029" spans="1:6" s="55" customFormat="1" x14ac:dyDescent="0.2">
      <c r="A3029" s="46">
        <v>638000</v>
      </c>
      <c r="B3029" s="51" t="s">
        <v>282</v>
      </c>
      <c r="C3029" s="45">
        <f t="shared" ref="C3029:D3029" si="877">C3030</f>
        <v>35000</v>
      </c>
      <c r="D3029" s="45">
        <f t="shared" si="877"/>
        <v>41000</v>
      </c>
      <c r="E3029" s="45">
        <f t="shared" ref="E3029" si="878">E3030</f>
        <v>0</v>
      </c>
      <c r="F3029" s="282">
        <f t="shared" si="870"/>
        <v>117.14285714285715</v>
      </c>
    </row>
    <row r="3030" spans="1:6" s="30" customFormat="1" x14ac:dyDescent="0.2">
      <c r="A3030" s="48">
        <v>638100</v>
      </c>
      <c r="B3030" s="49" t="s">
        <v>283</v>
      </c>
      <c r="C3030" s="58">
        <v>35000</v>
      </c>
      <c r="D3030" s="58">
        <v>41000</v>
      </c>
      <c r="E3030" s="58">
        <v>0</v>
      </c>
      <c r="F3030" s="283">
        <f t="shared" si="870"/>
        <v>117.14285714285715</v>
      </c>
    </row>
    <row r="3031" spans="1:6" s="30" customFormat="1" x14ac:dyDescent="0.2">
      <c r="A3031" s="89"/>
      <c r="B3031" s="83" t="s">
        <v>292</v>
      </c>
      <c r="C3031" s="87">
        <f>C3005+C3023+C3026</f>
        <v>1210800</v>
      </c>
      <c r="D3031" s="87">
        <f>D3005+D3023+D3026</f>
        <v>1232500</v>
      </c>
      <c r="E3031" s="87">
        <f>E3005+E3023+E3026</f>
        <v>320000</v>
      </c>
      <c r="F3031" s="34">
        <f t="shared" si="870"/>
        <v>101.79220350181699</v>
      </c>
    </row>
    <row r="3032" spans="1:6" s="30" customFormat="1" x14ac:dyDescent="0.2">
      <c r="A3032" s="66"/>
      <c r="B3032" s="44"/>
      <c r="C3032" s="67"/>
      <c r="D3032" s="67"/>
      <c r="E3032" s="67"/>
      <c r="F3032" s="279"/>
    </row>
    <row r="3033" spans="1:6" s="30" customFormat="1" x14ac:dyDescent="0.2">
      <c r="A3033" s="43"/>
      <c r="B3033" s="44"/>
      <c r="C3033" s="50"/>
      <c r="D3033" s="50"/>
      <c r="E3033" s="50"/>
      <c r="F3033" s="284"/>
    </row>
    <row r="3034" spans="1:6" s="30" customFormat="1" x14ac:dyDescent="0.2">
      <c r="A3034" s="48" t="s">
        <v>459</v>
      </c>
      <c r="B3034" s="51"/>
      <c r="C3034" s="50"/>
      <c r="D3034" s="50"/>
      <c r="E3034" s="50"/>
      <c r="F3034" s="284"/>
    </row>
    <row r="3035" spans="1:6" s="30" customFormat="1" x14ac:dyDescent="0.2">
      <c r="A3035" s="48" t="s">
        <v>372</v>
      </c>
      <c r="B3035" s="51"/>
      <c r="C3035" s="50"/>
      <c r="D3035" s="50"/>
      <c r="E3035" s="50"/>
      <c r="F3035" s="284"/>
    </row>
    <row r="3036" spans="1:6" s="30" customFormat="1" x14ac:dyDescent="0.2">
      <c r="A3036" s="48" t="s">
        <v>460</v>
      </c>
      <c r="B3036" s="51"/>
      <c r="C3036" s="50"/>
      <c r="D3036" s="50"/>
      <c r="E3036" s="50"/>
      <c r="F3036" s="284"/>
    </row>
    <row r="3037" spans="1:6" s="30" customFormat="1" x14ac:dyDescent="0.2">
      <c r="A3037" s="48" t="s">
        <v>291</v>
      </c>
      <c r="B3037" s="51"/>
      <c r="C3037" s="50"/>
      <c r="D3037" s="50"/>
      <c r="E3037" s="50"/>
      <c r="F3037" s="284"/>
    </row>
    <row r="3038" spans="1:6" s="30" customFormat="1" x14ac:dyDescent="0.2">
      <c r="A3038" s="48"/>
      <c r="B3038" s="79"/>
      <c r="C3038" s="67"/>
      <c r="D3038" s="67"/>
      <c r="E3038" s="67"/>
      <c r="F3038" s="279"/>
    </row>
    <row r="3039" spans="1:6" s="30" customFormat="1" x14ac:dyDescent="0.2">
      <c r="A3039" s="46">
        <v>410000</v>
      </c>
      <c r="B3039" s="47" t="s">
        <v>44</v>
      </c>
      <c r="C3039" s="45">
        <f>C3040+C3045+C3057</f>
        <v>1329600</v>
      </c>
      <c r="D3039" s="45">
        <f>D3040+D3045+D3057</f>
        <v>1371199.9999999995</v>
      </c>
      <c r="E3039" s="45">
        <f>E3040+E3045+E3057</f>
        <v>0</v>
      </c>
      <c r="F3039" s="282">
        <f t="shared" ref="F3039:F3065" si="879">D3039/C3039*100</f>
        <v>103.12876052948252</v>
      </c>
    </row>
    <row r="3040" spans="1:6" s="30" customFormat="1" x14ac:dyDescent="0.2">
      <c r="A3040" s="46">
        <v>411000</v>
      </c>
      <c r="B3040" s="47" t="s">
        <v>45</v>
      </c>
      <c r="C3040" s="45">
        <f t="shared" ref="C3040:D3040" si="880">SUM(C3041:C3044)</f>
        <v>1158000</v>
      </c>
      <c r="D3040" s="45">
        <f t="shared" si="880"/>
        <v>1196999.9999999995</v>
      </c>
      <c r="E3040" s="45">
        <f t="shared" ref="E3040" si="881">SUM(E3041:E3044)</f>
        <v>0</v>
      </c>
      <c r="F3040" s="282">
        <f t="shared" si="879"/>
        <v>103.36787564766836</v>
      </c>
    </row>
    <row r="3041" spans="1:6" s="30" customFormat="1" x14ac:dyDescent="0.2">
      <c r="A3041" s="48">
        <v>411100</v>
      </c>
      <c r="B3041" s="49" t="s">
        <v>46</v>
      </c>
      <c r="C3041" s="58">
        <v>1100000</v>
      </c>
      <c r="D3041" s="58">
        <v>1114999.9999999995</v>
      </c>
      <c r="E3041" s="58">
        <v>0</v>
      </c>
      <c r="F3041" s="283">
        <f t="shared" si="879"/>
        <v>101.36363636363632</v>
      </c>
    </row>
    <row r="3042" spans="1:6" s="30" customFormat="1" x14ac:dyDescent="0.2">
      <c r="A3042" s="48">
        <v>411200</v>
      </c>
      <c r="B3042" s="49" t="s">
        <v>47</v>
      </c>
      <c r="C3042" s="58">
        <v>19000</v>
      </c>
      <c r="D3042" s="58">
        <v>19000</v>
      </c>
      <c r="E3042" s="58">
        <v>0</v>
      </c>
      <c r="F3042" s="283">
        <f t="shared" si="879"/>
        <v>100</v>
      </c>
    </row>
    <row r="3043" spans="1:6" s="30" customFormat="1" ht="40.5" x14ac:dyDescent="0.2">
      <c r="A3043" s="48">
        <v>411300</v>
      </c>
      <c r="B3043" s="49" t="s">
        <v>48</v>
      </c>
      <c r="C3043" s="58">
        <v>17000</v>
      </c>
      <c r="D3043" s="58">
        <v>30000</v>
      </c>
      <c r="E3043" s="58">
        <v>0</v>
      </c>
      <c r="F3043" s="283">
        <f t="shared" si="879"/>
        <v>176.47058823529412</v>
      </c>
    </row>
    <row r="3044" spans="1:6" s="30" customFormat="1" x14ac:dyDescent="0.2">
      <c r="A3044" s="48">
        <v>411400</v>
      </c>
      <c r="B3044" s="49" t="s">
        <v>49</v>
      </c>
      <c r="C3044" s="58">
        <v>22000</v>
      </c>
      <c r="D3044" s="58">
        <v>33000</v>
      </c>
      <c r="E3044" s="58">
        <v>0</v>
      </c>
      <c r="F3044" s="283">
        <f t="shared" si="879"/>
        <v>150</v>
      </c>
    </row>
    <row r="3045" spans="1:6" s="30" customFormat="1" x14ac:dyDescent="0.2">
      <c r="A3045" s="46">
        <v>412000</v>
      </c>
      <c r="B3045" s="51" t="s">
        <v>50</v>
      </c>
      <c r="C3045" s="45">
        <f>SUM(C3046:C3056)</f>
        <v>171600</v>
      </c>
      <c r="D3045" s="45">
        <f>SUM(D3046:D3056)</f>
        <v>173800</v>
      </c>
      <c r="E3045" s="45">
        <f>SUM(E3046:E3056)</f>
        <v>0</v>
      </c>
      <c r="F3045" s="282">
        <f t="shared" si="879"/>
        <v>101.28205128205127</v>
      </c>
    </row>
    <row r="3046" spans="1:6" s="30" customFormat="1" x14ac:dyDescent="0.2">
      <c r="A3046" s="48">
        <v>412100</v>
      </c>
      <c r="B3046" s="49" t="s">
        <v>51</v>
      </c>
      <c r="C3046" s="58">
        <v>59000</v>
      </c>
      <c r="D3046" s="58">
        <v>59000</v>
      </c>
      <c r="E3046" s="58">
        <v>0</v>
      </c>
      <c r="F3046" s="283">
        <f t="shared" si="879"/>
        <v>100</v>
      </c>
    </row>
    <row r="3047" spans="1:6" s="30" customFormat="1" x14ac:dyDescent="0.2">
      <c r="A3047" s="48">
        <v>412200</v>
      </c>
      <c r="B3047" s="49" t="s">
        <v>52</v>
      </c>
      <c r="C3047" s="58">
        <v>44000</v>
      </c>
      <c r="D3047" s="58">
        <v>43700</v>
      </c>
      <c r="E3047" s="58">
        <v>0</v>
      </c>
      <c r="F3047" s="283">
        <f t="shared" si="879"/>
        <v>99.318181818181813</v>
      </c>
    </row>
    <row r="3048" spans="1:6" s="30" customFormat="1" x14ac:dyDescent="0.2">
      <c r="A3048" s="48">
        <v>412300</v>
      </c>
      <c r="B3048" s="49" t="s">
        <v>53</v>
      </c>
      <c r="C3048" s="58">
        <v>11500</v>
      </c>
      <c r="D3048" s="58">
        <v>12000</v>
      </c>
      <c r="E3048" s="58">
        <v>0</v>
      </c>
      <c r="F3048" s="283">
        <f t="shared" si="879"/>
        <v>104.34782608695652</v>
      </c>
    </row>
    <row r="3049" spans="1:6" s="30" customFormat="1" x14ac:dyDescent="0.2">
      <c r="A3049" s="48">
        <v>412500</v>
      </c>
      <c r="B3049" s="49" t="s">
        <v>57</v>
      </c>
      <c r="C3049" s="58">
        <v>12000</v>
      </c>
      <c r="D3049" s="58">
        <v>12000</v>
      </c>
      <c r="E3049" s="58">
        <v>0</v>
      </c>
      <c r="F3049" s="283">
        <f t="shared" si="879"/>
        <v>100</v>
      </c>
    </row>
    <row r="3050" spans="1:6" s="30" customFormat="1" x14ac:dyDescent="0.2">
      <c r="A3050" s="48">
        <v>412600</v>
      </c>
      <c r="B3050" s="49" t="s">
        <v>58</v>
      </c>
      <c r="C3050" s="58">
        <v>16000</v>
      </c>
      <c r="D3050" s="58">
        <v>16000</v>
      </c>
      <c r="E3050" s="58">
        <v>0</v>
      </c>
      <c r="F3050" s="283">
        <f t="shared" si="879"/>
        <v>100</v>
      </c>
    </row>
    <row r="3051" spans="1:6" s="30" customFormat="1" x14ac:dyDescent="0.2">
      <c r="A3051" s="48">
        <v>412700</v>
      </c>
      <c r="B3051" s="49" t="s">
        <v>60</v>
      </c>
      <c r="C3051" s="58">
        <v>12600</v>
      </c>
      <c r="D3051" s="58">
        <v>14600</v>
      </c>
      <c r="E3051" s="58">
        <v>0</v>
      </c>
      <c r="F3051" s="283">
        <f t="shared" si="879"/>
        <v>115.87301587301589</v>
      </c>
    </row>
    <row r="3052" spans="1:6" s="30" customFormat="1" x14ac:dyDescent="0.2">
      <c r="A3052" s="48">
        <v>412900</v>
      </c>
      <c r="B3052" s="53" t="s">
        <v>74</v>
      </c>
      <c r="C3052" s="58">
        <v>500</v>
      </c>
      <c r="D3052" s="58">
        <v>500</v>
      </c>
      <c r="E3052" s="58">
        <v>0</v>
      </c>
      <c r="F3052" s="283">
        <f t="shared" si="879"/>
        <v>100</v>
      </c>
    </row>
    <row r="3053" spans="1:6" s="30" customFormat="1" x14ac:dyDescent="0.2">
      <c r="A3053" s="48">
        <v>412900</v>
      </c>
      <c r="B3053" s="53" t="s">
        <v>75</v>
      </c>
      <c r="C3053" s="58">
        <v>10500</v>
      </c>
      <c r="D3053" s="58">
        <v>10500</v>
      </c>
      <c r="E3053" s="58">
        <v>0</v>
      </c>
      <c r="F3053" s="283">
        <f t="shared" si="879"/>
        <v>100</v>
      </c>
    </row>
    <row r="3054" spans="1:6" s="30" customFormat="1" x14ac:dyDescent="0.2">
      <c r="A3054" s="48">
        <v>412900</v>
      </c>
      <c r="B3054" s="53" t="s">
        <v>76</v>
      </c>
      <c r="C3054" s="58">
        <v>1000</v>
      </c>
      <c r="D3054" s="58">
        <v>1000</v>
      </c>
      <c r="E3054" s="58">
        <v>0</v>
      </c>
      <c r="F3054" s="283">
        <f t="shared" si="879"/>
        <v>100</v>
      </c>
    </row>
    <row r="3055" spans="1:6" s="30" customFormat="1" x14ac:dyDescent="0.2">
      <c r="A3055" s="48">
        <v>412900</v>
      </c>
      <c r="B3055" s="53" t="s">
        <v>77</v>
      </c>
      <c r="C3055" s="58">
        <v>2000</v>
      </c>
      <c r="D3055" s="58">
        <v>2000</v>
      </c>
      <c r="E3055" s="58">
        <v>0</v>
      </c>
      <c r="F3055" s="283">
        <f t="shared" si="879"/>
        <v>100</v>
      </c>
    </row>
    <row r="3056" spans="1:6" s="30" customFormat="1" x14ac:dyDescent="0.2">
      <c r="A3056" s="48">
        <v>412900</v>
      </c>
      <c r="B3056" s="53" t="s">
        <v>78</v>
      </c>
      <c r="C3056" s="58">
        <v>2500</v>
      </c>
      <c r="D3056" s="58">
        <v>2500</v>
      </c>
      <c r="E3056" s="58">
        <v>0</v>
      </c>
      <c r="F3056" s="283">
        <f t="shared" si="879"/>
        <v>100</v>
      </c>
    </row>
    <row r="3057" spans="1:6" s="55" customFormat="1" x14ac:dyDescent="0.2">
      <c r="A3057" s="46">
        <v>413000</v>
      </c>
      <c r="B3057" s="47" t="s">
        <v>96</v>
      </c>
      <c r="C3057" s="45">
        <f t="shared" ref="C3057:E3057" si="882">C3058</f>
        <v>0</v>
      </c>
      <c r="D3057" s="45">
        <f t="shared" si="882"/>
        <v>400</v>
      </c>
      <c r="E3057" s="45">
        <f t="shared" si="882"/>
        <v>0</v>
      </c>
      <c r="F3057" s="282">
        <v>0</v>
      </c>
    </row>
    <row r="3058" spans="1:6" s="30" customFormat="1" x14ac:dyDescent="0.2">
      <c r="A3058" s="48">
        <v>413900</v>
      </c>
      <c r="B3058" s="53" t="s">
        <v>106</v>
      </c>
      <c r="C3058" s="58">
        <v>0</v>
      </c>
      <c r="D3058" s="58">
        <v>400</v>
      </c>
      <c r="E3058" s="58">
        <v>0</v>
      </c>
      <c r="F3058" s="283">
        <v>0</v>
      </c>
    </row>
    <row r="3059" spans="1:6" s="30" customFormat="1" x14ac:dyDescent="0.2">
      <c r="A3059" s="46">
        <v>510000</v>
      </c>
      <c r="B3059" s="51" t="s">
        <v>244</v>
      </c>
      <c r="C3059" s="45">
        <f>C3060+0</f>
        <v>5000</v>
      </c>
      <c r="D3059" s="45">
        <f>D3060+0</f>
        <v>5000</v>
      </c>
      <c r="E3059" s="45">
        <f>E3060+0</f>
        <v>0</v>
      </c>
      <c r="F3059" s="282">
        <f t="shared" si="879"/>
        <v>100</v>
      </c>
    </row>
    <row r="3060" spans="1:6" s="30" customFormat="1" x14ac:dyDescent="0.2">
      <c r="A3060" s="46">
        <v>511000</v>
      </c>
      <c r="B3060" s="51" t="s">
        <v>245</v>
      </c>
      <c r="C3060" s="45">
        <f t="shared" ref="C3060:D3060" si="883">SUM(C3061:C3061)</f>
        <v>5000</v>
      </c>
      <c r="D3060" s="45">
        <f t="shared" si="883"/>
        <v>5000</v>
      </c>
      <c r="E3060" s="45">
        <f t="shared" ref="E3060" si="884">SUM(E3061:E3061)</f>
        <v>0</v>
      </c>
      <c r="F3060" s="282">
        <f t="shared" si="879"/>
        <v>100</v>
      </c>
    </row>
    <row r="3061" spans="1:6" s="30" customFormat="1" x14ac:dyDescent="0.2">
      <c r="A3061" s="48">
        <v>511300</v>
      </c>
      <c r="B3061" s="49" t="s">
        <v>248</v>
      </c>
      <c r="C3061" s="58">
        <v>5000</v>
      </c>
      <c r="D3061" s="58">
        <v>5000</v>
      </c>
      <c r="E3061" s="58">
        <v>0</v>
      </c>
      <c r="F3061" s="283">
        <f t="shared" si="879"/>
        <v>100</v>
      </c>
    </row>
    <row r="3062" spans="1:6" s="55" customFormat="1" x14ac:dyDescent="0.2">
      <c r="A3062" s="46">
        <v>630000</v>
      </c>
      <c r="B3062" s="51" t="s">
        <v>275</v>
      </c>
      <c r="C3062" s="45">
        <f>0+C3063</f>
        <v>17000</v>
      </c>
      <c r="D3062" s="45">
        <f>0+D3063</f>
        <v>65000</v>
      </c>
      <c r="E3062" s="45">
        <f>0+E3063</f>
        <v>0</v>
      </c>
      <c r="F3062" s="282"/>
    </row>
    <row r="3063" spans="1:6" s="55" customFormat="1" x14ac:dyDescent="0.2">
      <c r="A3063" s="46">
        <v>638000</v>
      </c>
      <c r="B3063" s="51" t="s">
        <v>282</v>
      </c>
      <c r="C3063" s="45">
        <f t="shared" ref="C3063:D3063" si="885">C3064</f>
        <v>17000</v>
      </c>
      <c r="D3063" s="45">
        <f t="shared" si="885"/>
        <v>65000</v>
      </c>
      <c r="E3063" s="45">
        <f t="shared" ref="E3063" si="886">E3064</f>
        <v>0</v>
      </c>
      <c r="F3063" s="282"/>
    </row>
    <row r="3064" spans="1:6" s="30" customFormat="1" x14ac:dyDescent="0.2">
      <c r="A3064" s="48">
        <v>638100</v>
      </c>
      <c r="B3064" s="49" t="s">
        <v>283</v>
      </c>
      <c r="C3064" s="58">
        <v>17000</v>
      </c>
      <c r="D3064" s="58">
        <v>65000</v>
      </c>
      <c r="E3064" s="58">
        <v>0</v>
      </c>
      <c r="F3064" s="283"/>
    </row>
    <row r="3065" spans="1:6" s="30" customFormat="1" x14ac:dyDescent="0.2">
      <c r="A3065" s="89"/>
      <c r="B3065" s="83" t="s">
        <v>292</v>
      </c>
      <c r="C3065" s="87">
        <f>C3039+C3059+C3062</f>
        <v>1351600</v>
      </c>
      <c r="D3065" s="87">
        <f>D3039+D3059+D3062</f>
        <v>1441199.9999999995</v>
      </c>
      <c r="E3065" s="87">
        <f>E3039+E3059+E3062</f>
        <v>0</v>
      </c>
      <c r="F3065" s="34">
        <f t="shared" si="879"/>
        <v>106.62918023083749</v>
      </c>
    </row>
    <row r="3066" spans="1:6" s="30" customFormat="1" x14ac:dyDescent="0.2">
      <c r="A3066" s="66"/>
      <c r="B3066" s="44"/>
      <c r="C3066" s="67"/>
      <c r="D3066" s="67"/>
      <c r="E3066" s="67"/>
      <c r="F3066" s="279"/>
    </row>
    <row r="3067" spans="1:6" s="30" customFormat="1" x14ac:dyDescent="0.2">
      <c r="A3067" s="43"/>
      <c r="B3067" s="44"/>
      <c r="C3067" s="50"/>
      <c r="D3067" s="50"/>
      <c r="E3067" s="50"/>
      <c r="F3067" s="284"/>
    </row>
    <row r="3068" spans="1:6" s="30" customFormat="1" x14ac:dyDescent="0.2">
      <c r="A3068" s="48" t="s">
        <v>461</v>
      </c>
      <c r="B3068" s="51"/>
      <c r="C3068" s="50"/>
      <c r="D3068" s="50"/>
      <c r="E3068" s="50"/>
      <c r="F3068" s="284"/>
    </row>
    <row r="3069" spans="1:6" s="30" customFormat="1" x14ac:dyDescent="0.2">
      <c r="A3069" s="48" t="s">
        <v>372</v>
      </c>
      <c r="B3069" s="51"/>
      <c r="C3069" s="50"/>
      <c r="D3069" s="50"/>
      <c r="E3069" s="50"/>
      <c r="F3069" s="284"/>
    </row>
    <row r="3070" spans="1:6" s="30" customFormat="1" x14ac:dyDescent="0.2">
      <c r="A3070" s="48" t="s">
        <v>462</v>
      </c>
      <c r="B3070" s="51"/>
      <c r="C3070" s="50"/>
      <c r="D3070" s="50"/>
      <c r="E3070" s="50"/>
      <c r="F3070" s="284"/>
    </row>
    <row r="3071" spans="1:6" s="30" customFormat="1" x14ac:dyDescent="0.2">
      <c r="A3071" s="48" t="s">
        <v>291</v>
      </c>
      <c r="B3071" s="51"/>
      <c r="C3071" s="50"/>
      <c r="D3071" s="50"/>
      <c r="E3071" s="50"/>
      <c r="F3071" s="284"/>
    </row>
    <row r="3072" spans="1:6" s="30" customFormat="1" x14ac:dyDescent="0.2">
      <c r="A3072" s="48"/>
      <c r="B3072" s="79"/>
      <c r="C3072" s="67"/>
      <c r="D3072" s="67"/>
      <c r="E3072" s="67"/>
      <c r="F3072" s="279"/>
    </row>
    <row r="3073" spans="1:6" s="30" customFormat="1" x14ac:dyDescent="0.2">
      <c r="A3073" s="46">
        <v>410000</v>
      </c>
      <c r="B3073" s="47" t="s">
        <v>44</v>
      </c>
      <c r="C3073" s="45">
        <f>C3074+C3079+C3092+0</f>
        <v>1768200</v>
      </c>
      <c r="D3073" s="45">
        <f>D3074+D3079+D3092+0</f>
        <v>1814999.9999999995</v>
      </c>
      <c r="E3073" s="45">
        <f>E3074+E3079+E3092+0</f>
        <v>0</v>
      </c>
      <c r="F3073" s="282">
        <f t="shared" ref="F3073:F3102" si="887">D3073/C3073*100</f>
        <v>102.64675941635559</v>
      </c>
    </row>
    <row r="3074" spans="1:6" s="30" customFormat="1" x14ac:dyDescent="0.2">
      <c r="A3074" s="46">
        <v>411000</v>
      </c>
      <c r="B3074" s="47" t="s">
        <v>45</v>
      </c>
      <c r="C3074" s="45">
        <f t="shared" ref="C3074:D3074" si="888">SUM(C3075:C3078)</f>
        <v>1505200</v>
      </c>
      <c r="D3074" s="45">
        <f t="shared" si="888"/>
        <v>1517999.9999999995</v>
      </c>
      <c r="E3074" s="45">
        <f t="shared" ref="E3074" si="889">SUM(E3075:E3078)</f>
        <v>0</v>
      </c>
      <c r="F3074" s="282">
        <f t="shared" si="887"/>
        <v>100.85038533085302</v>
      </c>
    </row>
    <row r="3075" spans="1:6" s="30" customFormat="1" x14ac:dyDescent="0.2">
      <c r="A3075" s="48">
        <v>411100</v>
      </c>
      <c r="B3075" s="49" t="s">
        <v>46</v>
      </c>
      <c r="C3075" s="58">
        <v>1430000</v>
      </c>
      <c r="D3075" s="58">
        <v>1449999.9999999995</v>
      </c>
      <c r="E3075" s="58">
        <v>0</v>
      </c>
      <c r="F3075" s="283">
        <f t="shared" si="887"/>
        <v>101.39860139860137</v>
      </c>
    </row>
    <row r="3076" spans="1:6" s="30" customFormat="1" x14ac:dyDescent="0.2">
      <c r="A3076" s="48">
        <v>411200</v>
      </c>
      <c r="B3076" s="49" t="s">
        <v>47</v>
      </c>
      <c r="C3076" s="58">
        <v>32000</v>
      </c>
      <c r="D3076" s="58">
        <v>32000</v>
      </c>
      <c r="E3076" s="58">
        <v>0</v>
      </c>
      <c r="F3076" s="283">
        <f t="shared" si="887"/>
        <v>100</v>
      </c>
    </row>
    <row r="3077" spans="1:6" s="30" customFormat="1" ht="40.5" x14ac:dyDescent="0.2">
      <c r="A3077" s="48">
        <v>411300</v>
      </c>
      <c r="B3077" s="49" t="s">
        <v>48</v>
      </c>
      <c r="C3077" s="58">
        <v>40000</v>
      </c>
      <c r="D3077" s="58">
        <v>30000</v>
      </c>
      <c r="E3077" s="58">
        <v>0</v>
      </c>
      <c r="F3077" s="283">
        <f t="shared" si="887"/>
        <v>75</v>
      </c>
    </row>
    <row r="3078" spans="1:6" s="30" customFormat="1" x14ac:dyDescent="0.2">
      <c r="A3078" s="48">
        <v>411400</v>
      </c>
      <c r="B3078" s="49" t="s">
        <v>49</v>
      </c>
      <c r="C3078" s="58">
        <v>3200</v>
      </c>
      <c r="D3078" s="58">
        <v>6000</v>
      </c>
      <c r="E3078" s="58">
        <v>0</v>
      </c>
      <c r="F3078" s="283">
        <f t="shared" si="887"/>
        <v>187.5</v>
      </c>
    </row>
    <row r="3079" spans="1:6" s="30" customFormat="1" x14ac:dyDescent="0.2">
      <c r="A3079" s="46">
        <v>412000</v>
      </c>
      <c r="B3079" s="51" t="s">
        <v>50</v>
      </c>
      <c r="C3079" s="45">
        <f>SUM(C3080:C3091)</f>
        <v>262000</v>
      </c>
      <c r="D3079" s="45">
        <f>SUM(D3080:D3091)</f>
        <v>296000</v>
      </c>
      <c r="E3079" s="45">
        <f>SUM(E3080:E3091)</f>
        <v>0</v>
      </c>
      <c r="F3079" s="282">
        <f t="shared" si="887"/>
        <v>112.97709923664124</v>
      </c>
    </row>
    <row r="3080" spans="1:6" s="30" customFormat="1" x14ac:dyDescent="0.2">
      <c r="A3080" s="48">
        <v>412100</v>
      </c>
      <c r="B3080" s="49" t="s">
        <v>51</v>
      </c>
      <c r="C3080" s="58">
        <v>3500</v>
      </c>
      <c r="D3080" s="58">
        <v>3500</v>
      </c>
      <c r="E3080" s="58">
        <v>0</v>
      </c>
      <c r="F3080" s="283">
        <f t="shared" si="887"/>
        <v>100</v>
      </c>
    </row>
    <row r="3081" spans="1:6" s="30" customFormat="1" x14ac:dyDescent="0.2">
      <c r="A3081" s="48">
        <v>412200</v>
      </c>
      <c r="B3081" s="49" t="s">
        <v>52</v>
      </c>
      <c r="C3081" s="58">
        <v>22000</v>
      </c>
      <c r="D3081" s="58">
        <v>22000</v>
      </c>
      <c r="E3081" s="58">
        <v>0</v>
      </c>
      <c r="F3081" s="283">
        <f t="shared" si="887"/>
        <v>100</v>
      </c>
    </row>
    <row r="3082" spans="1:6" s="30" customFormat="1" x14ac:dyDescent="0.2">
      <c r="A3082" s="48">
        <v>412300</v>
      </c>
      <c r="B3082" s="49" t="s">
        <v>53</v>
      </c>
      <c r="C3082" s="58">
        <v>14000</v>
      </c>
      <c r="D3082" s="58">
        <v>17000</v>
      </c>
      <c r="E3082" s="58">
        <v>0</v>
      </c>
      <c r="F3082" s="283">
        <f t="shared" si="887"/>
        <v>121.42857142857142</v>
      </c>
    </row>
    <row r="3083" spans="1:6" s="30" customFormat="1" x14ac:dyDescent="0.2">
      <c r="A3083" s="48">
        <v>412500</v>
      </c>
      <c r="B3083" s="49" t="s">
        <v>57</v>
      </c>
      <c r="C3083" s="58">
        <v>13000</v>
      </c>
      <c r="D3083" s="58">
        <v>15000</v>
      </c>
      <c r="E3083" s="58">
        <v>0</v>
      </c>
      <c r="F3083" s="283">
        <f t="shared" si="887"/>
        <v>115.38461538461537</v>
      </c>
    </row>
    <row r="3084" spans="1:6" s="30" customFormat="1" x14ac:dyDescent="0.2">
      <c r="A3084" s="48">
        <v>412600</v>
      </c>
      <c r="B3084" s="49" t="s">
        <v>58</v>
      </c>
      <c r="C3084" s="58">
        <v>22200</v>
      </c>
      <c r="D3084" s="58">
        <v>22200</v>
      </c>
      <c r="E3084" s="58">
        <v>0</v>
      </c>
      <c r="F3084" s="283">
        <f t="shared" si="887"/>
        <v>100</v>
      </c>
    </row>
    <row r="3085" spans="1:6" s="30" customFormat="1" x14ac:dyDescent="0.2">
      <c r="A3085" s="48">
        <v>412700</v>
      </c>
      <c r="B3085" s="49" t="s">
        <v>60</v>
      </c>
      <c r="C3085" s="58">
        <v>22000</v>
      </c>
      <c r="D3085" s="58">
        <v>22000</v>
      </c>
      <c r="E3085" s="58">
        <v>0</v>
      </c>
      <c r="F3085" s="283">
        <f t="shared" si="887"/>
        <v>100</v>
      </c>
    </row>
    <row r="3086" spans="1:6" s="30" customFormat="1" x14ac:dyDescent="0.2">
      <c r="A3086" s="48">
        <v>412900</v>
      </c>
      <c r="B3086" s="49" t="s">
        <v>74</v>
      </c>
      <c r="C3086" s="58">
        <v>800</v>
      </c>
      <c r="D3086" s="58">
        <v>800</v>
      </c>
      <c r="E3086" s="58">
        <v>0</v>
      </c>
      <c r="F3086" s="283">
        <f t="shared" si="887"/>
        <v>100</v>
      </c>
    </row>
    <row r="3087" spans="1:6" s="30" customFormat="1" x14ac:dyDescent="0.2">
      <c r="A3087" s="48">
        <v>412900</v>
      </c>
      <c r="B3087" s="53" t="s">
        <v>75</v>
      </c>
      <c r="C3087" s="58">
        <v>51800</v>
      </c>
      <c r="D3087" s="58">
        <v>57000</v>
      </c>
      <c r="E3087" s="58">
        <v>0</v>
      </c>
      <c r="F3087" s="283">
        <f t="shared" si="887"/>
        <v>110.03861003861005</v>
      </c>
    </row>
    <row r="3088" spans="1:6" s="30" customFormat="1" x14ac:dyDescent="0.2">
      <c r="A3088" s="48">
        <v>412900</v>
      </c>
      <c r="B3088" s="53" t="s">
        <v>76</v>
      </c>
      <c r="C3088" s="58">
        <v>1000</v>
      </c>
      <c r="D3088" s="58">
        <v>1000</v>
      </c>
      <c r="E3088" s="58">
        <v>0</v>
      </c>
      <c r="F3088" s="283">
        <f t="shared" si="887"/>
        <v>100</v>
      </c>
    </row>
    <row r="3089" spans="1:6" s="30" customFormat="1" x14ac:dyDescent="0.2">
      <c r="A3089" s="48">
        <v>412900</v>
      </c>
      <c r="B3089" s="53" t="s">
        <v>77</v>
      </c>
      <c r="C3089" s="58">
        <v>2000</v>
      </c>
      <c r="D3089" s="58">
        <v>800</v>
      </c>
      <c r="E3089" s="58">
        <v>0</v>
      </c>
      <c r="F3089" s="283">
        <f t="shared" si="887"/>
        <v>40</v>
      </c>
    </row>
    <row r="3090" spans="1:6" s="30" customFormat="1" x14ac:dyDescent="0.2">
      <c r="A3090" s="48">
        <v>412900</v>
      </c>
      <c r="B3090" s="53" t="s">
        <v>78</v>
      </c>
      <c r="C3090" s="58">
        <v>3200</v>
      </c>
      <c r="D3090" s="58">
        <v>3200</v>
      </c>
      <c r="E3090" s="58">
        <v>0</v>
      </c>
      <c r="F3090" s="283">
        <f t="shared" si="887"/>
        <v>100</v>
      </c>
    </row>
    <row r="3091" spans="1:6" s="30" customFormat="1" x14ac:dyDescent="0.2">
      <c r="A3091" s="48">
        <v>412900</v>
      </c>
      <c r="B3091" s="53" t="s">
        <v>83</v>
      </c>
      <c r="C3091" s="58">
        <v>106500</v>
      </c>
      <c r="D3091" s="58">
        <v>131500</v>
      </c>
      <c r="E3091" s="58">
        <v>0</v>
      </c>
      <c r="F3091" s="283">
        <f t="shared" si="887"/>
        <v>123.47417840375587</v>
      </c>
    </row>
    <row r="3092" spans="1:6" s="55" customFormat="1" ht="40.5" x14ac:dyDescent="0.2">
      <c r="A3092" s="46">
        <v>418000</v>
      </c>
      <c r="B3092" s="51" t="s">
        <v>198</v>
      </c>
      <c r="C3092" s="45">
        <f t="shared" ref="C3092:D3092" si="890">C3093</f>
        <v>1000</v>
      </c>
      <c r="D3092" s="45">
        <f t="shared" si="890"/>
        <v>1000</v>
      </c>
      <c r="E3092" s="45">
        <f t="shared" ref="E3092" si="891">E3093</f>
        <v>0</v>
      </c>
      <c r="F3092" s="282">
        <f t="shared" si="887"/>
        <v>100</v>
      </c>
    </row>
    <row r="3093" spans="1:6" s="30" customFormat="1" x14ac:dyDescent="0.2">
      <c r="A3093" s="48">
        <v>418400</v>
      </c>
      <c r="B3093" s="49" t="s">
        <v>200</v>
      </c>
      <c r="C3093" s="58">
        <v>1000</v>
      </c>
      <c r="D3093" s="58">
        <v>1000</v>
      </c>
      <c r="E3093" s="58">
        <v>0</v>
      </c>
      <c r="F3093" s="283">
        <f t="shared" si="887"/>
        <v>100</v>
      </c>
    </row>
    <row r="3094" spans="1:6" s="30" customFormat="1" x14ac:dyDescent="0.2">
      <c r="A3094" s="46">
        <v>510000</v>
      </c>
      <c r="B3094" s="51" t="s">
        <v>244</v>
      </c>
      <c r="C3094" s="45">
        <f>C3095+C3097</f>
        <v>4000</v>
      </c>
      <c r="D3094" s="45">
        <f>D3095+D3097</f>
        <v>4000</v>
      </c>
      <c r="E3094" s="45">
        <f>E3095+E3097</f>
        <v>0</v>
      </c>
      <c r="F3094" s="282">
        <f t="shared" si="887"/>
        <v>100</v>
      </c>
    </row>
    <row r="3095" spans="1:6" s="30" customFormat="1" x14ac:dyDescent="0.2">
      <c r="A3095" s="46">
        <v>511000</v>
      </c>
      <c r="B3095" s="51" t="s">
        <v>245</v>
      </c>
      <c r="C3095" s="45">
        <f>SUM(C3096:C3096)</f>
        <v>1000</v>
      </c>
      <c r="D3095" s="45">
        <f>SUM(D3096:D3096)</f>
        <v>1000</v>
      </c>
      <c r="E3095" s="45">
        <f>SUM(E3096:E3096)</f>
        <v>0</v>
      </c>
      <c r="F3095" s="282">
        <f t="shared" si="887"/>
        <v>100</v>
      </c>
    </row>
    <row r="3096" spans="1:6" s="30" customFormat="1" x14ac:dyDescent="0.2">
      <c r="A3096" s="48">
        <v>511300</v>
      </c>
      <c r="B3096" s="49" t="s">
        <v>248</v>
      </c>
      <c r="C3096" s="58">
        <v>1000</v>
      </c>
      <c r="D3096" s="58">
        <v>1000</v>
      </c>
      <c r="E3096" s="58">
        <v>0</v>
      </c>
      <c r="F3096" s="283">
        <f t="shared" si="887"/>
        <v>100</v>
      </c>
    </row>
    <row r="3097" spans="1:6" s="55" customFormat="1" x14ac:dyDescent="0.2">
      <c r="A3097" s="46">
        <v>516000</v>
      </c>
      <c r="B3097" s="51" t="s">
        <v>256</v>
      </c>
      <c r="C3097" s="45">
        <f t="shared" ref="C3097:D3097" si="892">C3098</f>
        <v>3000</v>
      </c>
      <c r="D3097" s="45">
        <f t="shared" si="892"/>
        <v>3000</v>
      </c>
      <c r="E3097" s="45">
        <f t="shared" ref="E3097" si="893">E3098</f>
        <v>0</v>
      </c>
      <c r="F3097" s="282">
        <f t="shared" si="887"/>
        <v>100</v>
      </c>
    </row>
    <row r="3098" spans="1:6" s="30" customFormat="1" x14ac:dyDescent="0.2">
      <c r="A3098" s="48">
        <v>516100</v>
      </c>
      <c r="B3098" s="49" t="s">
        <v>256</v>
      </c>
      <c r="C3098" s="58">
        <v>3000</v>
      </c>
      <c r="D3098" s="58">
        <v>3000</v>
      </c>
      <c r="E3098" s="58">
        <v>0</v>
      </c>
      <c r="F3098" s="283">
        <f t="shared" si="887"/>
        <v>100</v>
      </c>
    </row>
    <row r="3099" spans="1:6" s="55" customFormat="1" x14ac:dyDescent="0.2">
      <c r="A3099" s="46">
        <v>630000</v>
      </c>
      <c r="B3099" s="51" t="s">
        <v>275</v>
      </c>
      <c r="C3099" s="45">
        <f>0+C3100</f>
        <v>15000</v>
      </c>
      <c r="D3099" s="45">
        <f>0+D3100</f>
        <v>20000</v>
      </c>
      <c r="E3099" s="45">
        <f>0+E3100</f>
        <v>0</v>
      </c>
      <c r="F3099" s="282">
        <f t="shared" si="887"/>
        <v>133.33333333333331</v>
      </c>
    </row>
    <row r="3100" spans="1:6" s="55" customFormat="1" x14ac:dyDescent="0.2">
      <c r="A3100" s="46">
        <v>638000</v>
      </c>
      <c r="B3100" s="51" t="s">
        <v>282</v>
      </c>
      <c r="C3100" s="45">
        <f t="shared" ref="C3100:D3100" si="894">+C3101</f>
        <v>15000</v>
      </c>
      <c r="D3100" s="45">
        <f t="shared" si="894"/>
        <v>20000</v>
      </c>
      <c r="E3100" s="45">
        <f t="shared" ref="E3100" si="895">+E3101</f>
        <v>0</v>
      </c>
      <c r="F3100" s="282">
        <f t="shared" si="887"/>
        <v>133.33333333333331</v>
      </c>
    </row>
    <row r="3101" spans="1:6" s="30" customFormat="1" x14ac:dyDescent="0.2">
      <c r="A3101" s="48">
        <v>638100</v>
      </c>
      <c r="B3101" s="49" t="s">
        <v>283</v>
      </c>
      <c r="C3101" s="58">
        <v>15000</v>
      </c>
      <c r="D3101" s="58">
        <v>20000</v>
      </c>
      <c r="E3101" s="58">
        <v>0</v>
      </c>
      <c r="F3101" s="283">
        <f t="shared" si="887"/>
        <v>133.33333333333331</v>
      </c>
    </row>
    <row r="3102" spans="1:6" s="30" customFormat="1" x14ac:dyDescent="0.2">
      <c r="A3102" s="37"/>
      <c r="B3102" s="83" t="s">
        <v>292</v>
      </c>
      <c r="C3102" s="87">
        <f>C3073+C3094+0+C3099</f>
        <v>1787200</v>
      </c>
      <c r="D3102" s="87">
        <f>D3073+D3094+0+D3099</f>
        <v>1838999.9999999995</v>
      </c>
      <c r="E3102" s="87">
        <f>E3073+E3094+0+E3099</f>
        <v>0</v>
      </c>
      <c r="F3102" s="34">
        <f t="shared" si="887"/>
        <v>102.89838854073408</v>
      </c>
    </row>
    <row r="3103" spans="1:6" s="30" customFormat="1" x14ac:dyDescent="0.2">
      <c r="A3103" s="40"/>
      <c r="B3103" s="44"/>
      <c r="C3103" s="67"/>
      <c r="D3103" s="67"/>
      <c r="E3103" s="67"/>
      <c r="F3103" s="279"/>
    </row>
    <row r="3104" spans="1:6" s="30" customFormat="1" x14ac:dyDescent="0.2">
      <c r="A3104" s="43"/>
      <c r="B3104" s="44"/>
      <c r="C3104" s="50"/>
      <c r="D3104" s="50"/>
      <c r="E3104" s="50"/>
      <c r="F3104" s="284"/>
    </row>
    <row r="3105" spans="1:6" s="30" customFormat="1" x14ac:dyDescent="0.2">
      <c r="A3105" s="48" t="s">
        <v>463</v>
      </c>
      <c r="B3105" s="51"/>
      <c r="C3105" s="50"/>
      <c r="D3105" s="50"/>
      <c r="E3105" s="50"/>
      <c r="F3105" s="284"/>
    </row>
    <row r="3106" spans="1:6" s="30" customFormat="1" x14ac:dyDescent="0.2">
      <c r="A3106" s="48" t="s">
        <v>372</v>
      </c>
      <c r="B3106" s="51"/>
      <c r="C3106" s="50"/>
      <c r="D3106" s="50"/>
      <c r="E3106" s="50"/>
      <c r="F3106" s="284"/>
    </row>
    <row r="3107" spans="1:6" s="30" customFormat="1" x14ac:dyDescent="0.2">
      <c r="A3107" s="48" t="s">
        <v>464</v>
      </c>
      <c r="B3107" s="51"/>
      <c r="C3107" s="50"/>
      <c r="D3107" s="50"/>
      <c r="E3107" s="50"/>
      <c r="F3107" s="284"/>
    </row>
    <row r="3108" spans="1:6" s="30" customFormat="1" x14ac:dyDescent="0.2">
      <c r="A3108" s="48" t="s">
        <v>291</v>
      </c>
      <c r="B3108" s="51"/>
      <c r="C3108" s="50"/>
      <c r="D3108" s="50"/>
      <c r="E3108" s="50"/>
      <c r="F3108" s="284"/>
    </row>
    <row r="3109" spans="1:6" s="30" customFormat="1" x14ac:dyDescent="0.2">
      <c r="A3109" s="48"/>
      <c r="B3109" s="79"/>
      <c r="C3109" s="67"/>
      <c r="D3109" s="67"/>
      <c r="E3109" s="67"/>
      <c r="F3109" s="279"/>
    </row>
    <row r="3110" spans="1:6" s="30" customFormat="1" x14ac:dyDescent="0.2">
      <c r="A3110" s="46">
        <v>410000</v>
      </c>
      <c r="B3110" s="47" t="s">
        <v>44</v>
      </c>
      <c r="C3110" s="45">
        <f t="shared" ref="C3110:D3110" si="896">C3111+C3116</f>
        <v>848500</v>
      </c>
      <c r="D3110" s="45">
        <f t="shared" si="896"/>
        <v>867500</v>
      </c>
      <c r="E3110" s="45">
        <f t="shared" ref="E3110" si="897">E3111+E3116</f>
        <v>0</v>
      </c>
      <c r="F3110" s="282">
        <f t="shared" ref="F3110:F3142" si="898">D3110/C3110*100</f>
        <v>102.23924572775486</v>
      </c>
    </row>
    <row r="3111" spans="1:6" s="30" customFormat="1" x14ac:dyDescent="0.2">
      <c r="A3111" s="46">
        <v>411000</v>
      </c>
      <c r="B3111" s="47" t="s">
        <v>45</v>
      </c>
      <c r="C3111" s="45">
        <f t="shared" ref="C3111:D3111" si="899">SUM(C3112:C3115)</f>
        <v>712400</v>
      </c>
      <c r="D3111" s="45">
        <f t="shared" si="899"/>
        <v>731200</v>
      </c>
      <c r="E3111" s="45">
        <f t="shared" ref="E3111" si="900">SUM(E3112:E3115)</f>
        <v>0</v>
      </c>
      <c r="F3111" s="282">
        <f t="shared" si="898"/>
        <v>102.63896687254352</v>
      </c>
    </row>
    <row r="3112" spans="1:6" s="30" customFormat="1" x14ac:dyDescent="0.2">
      <c r="A3112" s="48">
        <v>411100</v>
      </c>
      <c r="B3112" s="49" t="s">
        <v>46</v>
      </c>
      <c r="C3112" s="58">
        <v>670000</v>
      </c>
      <c r="D3112" s="58">
        <v>680000</v>
      </c>
      <c r="E3112" s="58">
        <v>0</v>
      </c>
      <c r="F3112" s="283">
        <f t="shared" si="898"/>
        <v>101.49253731343283</v>
      </c>
    </row>
    <row r="3113" spans="1:6" s="30" customFormat="1" x14ac:dyDescent="0.2">
      <c r="A3113" s="48">
        <v>411200</v>
      </c>
      <c r="B3113" s="49" t="s">
        <v>47</v>
      </c>
      <c r="C3113" s="58">
        <v>30200</v>
      </c>
      <c r="D3113" s="58">
        <v>32200</v>
      </c>
      <c r="E3113" s="58">
        <v>0</v>
      </c>
      <c r="F3113" s="283">
        <f t="shared" si="898"/>
        <v>106.62251655629137</v>
      </c>
    </row>
    <row r="3114" spans="1:6" s="30" customFormat="1" ht="40.5" x14ac:dyDescent="0.2">
      <c r="A3114" s="48">
        <v>411300</v>
      </c>
      <c r="B3114" s="49" t="s">
        <v>48</v>
      </c>
      <c r="C3114" s="58">
        <v>3000</v>
      </c>
      <c r="D3114" s="58">
        <v>12000</v>
      </c>
      <c r="E3114" s="58">
        <v>0</v>
      </c>
      <c r="F3114" s="283"/>
    </row>
    <row r="3115" spans="1:6" s="30" customFormat="1" x14ac:dyDescent="0.2">
      <c r="A3115" s="48">
        <v>411400</v>
      </c>
      <c r="B3115" s="49" t="s">
        <v>49</v>
      </c>
      <c r="C3115" s="58">
        <v>9200</v>
      </c>
      <c r="D3115" s="58">
        <v>7000</v>
      </c>
      <c r="E3115" s="58">
        <v>0</v>
      </c>
      <c r="F3115" s="283">
        <f t="shared" si="898"/>
        <v>76.08695652173914</v>
      </c>
    </row>
    <row r="3116" spans="1:6" s="30" customFormat="1" x14ac:dyDescent="0.2">
      <c r="A3116" s="46">
        <v>412000</v>
      </c>
      <c r="B3116" s="51" t="s">
        <v>50</v>
      </c>
      <c r="C3116" s="45">
        <f>SUM(C3117:C3128)</f>
        <v>136100</v>
      </c>
      <c r="D3116" s="45">
        <f>SUM(D3117:D3128)</f>
        <v>136300</v>
      </c>
      <c r="E3116" s="45">
        <f>SUM(E3117:E3128)</f>
        <v>0</v>
      </c>
      <c r="F3116" s="282">
        <f t="shared" si="898"/>
        <v>100.14695077149156</v>
      </c>
    </row>
    <row r="3117" spans="1:6" s="30" customFormat="1" x14ac:dyDescent="0.2">
      <c r="A3117" s="56">
        <v>412100</v>
      </c>
      <c r="B3117" s="49" t="s">
        <v>51</v>
      </c>
      <c r="C3117" s="58">
        <v>58000</v>
      </c>
      <c r="D3117" s="58">
        <v>58000</v>
      </c>
      <c r="E3117" s="58">
        <v>0</v>
      </c>
      <c r="F3117" s="283">
        <f t="shared" si="898"/>
        <v>100</v>
      </c>
    </row>
    <row r="3118" spans="1:6" s="30" customFormat="1" x14ac:dyDescent="0.2">
      <c r="A3118" s="48">
        <v>412200</v>
      </c>
      <c r="B3118" s="49" t="s">
        <v>52</v>
      </c>
      <c r="C3118" s="58">
        <v>35000</v>
      </c>
      <c r="D3118" s="58">
        <v>34000</v>
      </c>
      <c r="E3118" s="58">
        <v>0</v>
      </c>
      <c r="F3118" s="283">
        <f t="shared" si="898"/>
        <v>97.142857142857139</v>
      </c>
    </row>
    <row r="3119" spans="1:6" s="30" customFormat="1" x14ac:dyDescent="0.2">
      <c r="A3119" s="48">
        <v>412300</v>
      </c>
      <c r="B3119" s="49" t="s">
        <v>53</v>
      </c>
      <c r="C3119" s="58">
        <v>3900.0000000000023</v>
      </c>
      <c r="D3119" s="58">
        <v>3900.0000000000018</v>
      </c>
      <c r="E3119" s="58">
        <v>0</v>
      </c>
      <c r="F3119" s="283">
        <f t="shared" si="898"/>
        <v>99.999999999999986</v>
      </c>
    </row>
    <row r="3120" spans="1:6" s="30" customFormat="1" x14ac:dyDescent="0.2">
      <c r="A3120" s="48">
        <v>412500</v>
      </c>
      <c r="B3120" s="49" t="s">
        <v>57</v>
      </c>
      <c r="C3120" s="58">
        <v>5100</v>
      </c>
      <c r="D3120" s="58">
        <v>5700</v>
      </c>
      <c r="E3120" s="58">
        <v>0</v>
      </c>
      <c r="F3120" s="283">
        <f t="shared" si="898"/>
        <v>111.76470588235294</v>
      </c>
    </row>
    <row r="3121" spans="1:6" s="30" customFormat="1" x14ac:dyDescent="0.2">
      <c r="A3121" s="48">
        <v>412600</v>
      </c>
      <c r="B3121" s="49" t="s">
        <v>58</v>
      </c>
      <c r="C3121" s="58">
        <v>9500</v>
      </c>
      <c r="D3121" s="58">
        <v>9500</v>
      </c>
      <c r="E3121" s="58">
        <v>0</v>
      </c>
      <c r="F3121" s="283">
        <f t="shared" si="898"/>
        <v>100</v>
      </c>
    </row>
    <row r="3122" spans="1:6" s="30" customFormat="1" x14ac:dyDescent="0.2">
      <c r="A3122" s="48">
        <v>412700</v>
      </c>
      <c r="B3122" s="49" t="s">
        <v>60</v>
      </c>
      <c r="C3122" s="58">
        <v>20000</v>
      </c>
      <c r="D3122" s="58">
        <v>20000</v>
      </c>
      <c r="E3122" s="58">
        <v>0</v>
      </c>
      <c r="F3122" s="283">
        <f t="shared" si="898"/>
        <v>100</v>
      </c>
    </row>
    <row r="3123" spans="1:6" s="30" customFormat="1" x14ac:dyDescent="0.2">
      <c r="A3123" s="48">
        <v>412900</v>
      </c>
      <c r="B3123" s="53" t="s">
        <v>74</v>
      </c>
      <c r="C3123" s="58">
        <v>400</v>
      </c>
      <c r="D3123" s="58">
        <v>400</v>
      </c>
      <c r="E3123" s="58">
        <v>0</v>
      </c>
      <c r="F3123" s="283">
        <f t="shared" si="898"/>
        <v>100</v>
      </c>
    </row>
    <row r="3124" spans="1:6" s="30" customFormat="1" x14ac:dyDescent="0.2">
      <c r="A3124" s="48">
        <v>412900</v>
      </c>
      <c r="B3124" s="53" t="s">
        <v>75</v>
      </c>
      <c r="C3124" s="58">
        <v>500</v>
      </c>
      <c r="D3124" s="58">
        <v>500</v>
      </c>
      <c r="E3124" s="58">
        <v>0</v>
      </c>
      <c r="F3124" s="283">
        <f t="shared" si="898"/>
        <v>100</v>
      </c>
    </row>
    <row r="3125" spans="1:6" s="30" customFormat="1" x14ac:dyDescent="0.2">
      <c r="A3125" s="48">
        <v>412900</v>
      </c>
      <c r="B3125" s="53" t="s">
        <v>76</v>
      </c>
      <c r="C3125" s="58">
        <v>500</v>
      </c>
      <c r="D3125" s="58">
        <v>500</v>
      </c>
      <c r="E3125" s="58">
        <v>0</v>
      </c>
      <c r="F3125" s="283">
        <f t="shared" si="898"/>
        <v>100</v>
      </c>
    </row>
    <row r="3126" spans="1:6" s="30" customFormat="1" x14ac:dyDescent="0.2">
      <c r="A3126" s="48">
        <v>412900</v>
      </c>
      <c r="B3126" s="53" t="s">
        <v>77</v>
      </c>
      <c r="C3126" s="58">
        <v>800</v>
      </c>
      <c r="D3126" s="58">
        <v>800</v>
      </c>
      <c r="E3126" s="58">
        <v>0</v>
      </c>
      <c r="F3126" s="283">
        <f t="shared" si="898"/>
        <v>100</v>
      </c>
    </row>
    <row r="3127" spans="1:6" s="30" customFormat="1" x14ac:dyDescent="0.2">
      <c r="A3127" s="48">
        <v>412900</v>
      </c>
      <c r="B3127" s="53" t="s">
        <v>78</v>
      </c>
      <c r="C3127" s="58">
        <v>1500</v>
      </c>
      <c r="D3127" s="58">
        <v>1999.9999999999998</v>
      </c>
      <c r="E3127" s="58">
        <v>0</v>
      </c>
      <c r="F3127" s="283">
        <f t="shared" si="898"/>
        <v>133.33333333333331</v>
      </c>
    </row>
    <row r="3128" spans="1:6" s="30" customFormat="1" x14ac:dyDescent="0.2">
      <c r="A3128" s="48">
        <v>412900</v>
      </c>
      <c r="B3128" s="49" t="s">
        <v>80</v>
      </c>
      <c r="C3128" s="58">
        <v>900</v>
      </c>
      <c r="D3128" s="58">
        <v>1000</v>
      </c>
      <c r="E3128" s="58">
        <v>0</v>
      </c>
      <c r="F3128" s="283">
        <f t="shared" si="898"/>
        <v>111.11111111111111</v>
      </c>
    </row>
    <row r="3129" spans="1:6" s="55" customFormat="1" x14ac:dyDescent="0.2">
      <c r="A3129" s="46">
        <v>480000</v>
      </c>
      <c r="B3129" s="51" t="s">
        <v>202</v>
      </c>
      <c r="C3129" s="45">
        <v>0</v>
      </c>
      <c r="D3129" s="45">
        <v>0</v>
      </c>
      <c r="E3129" s="45">
        <f>E3130</f>
        <v>50000</v>
      </c>
      <c r="F3129" s="282">
        <v>0</v>
      </c>
    </row>
    <row r="3130" spans="1:6" s="55" customFormat="1" x14ac:dyDescent="0.2">
      <c r="A3130" s="46">
        <v>488000</v>
      </c>
      <c r="B3130" s="51" t="s">
        <v>31</v>
      </c>
      <c r="C3130" s="45">
        <v>0</v>
      </c>
      <c r="D3130" s="45">
        <v>0</v>
      </c>
      <c r="E3130" s="45">
        <f>E3131</f>
        <v>50000</v>
      </c>
      <c r="F3130" s="282">
        <v>0</v>
      </c>
    </row>
    <row r="3131" spans="1:6" s="30" customFormat="1" x14ac:dyDescent="0.2">
      <c r="A3131" s="56">
        <v>488100</v>
      </c>
      <c r="B3131" s="261" t="s">
        <v>31</v>
      </c>
      <c r="C3131" s="58">
        <v>0</v>
      </c>
      <c r="D3131" s="58">
        <v>0</v>
      </c>
      <c r="E3131" s="58">
        <v>50000</v>
      </c>
      <c r="F3131" s="283">
        <v>0</v>
      </c>
    </row>
    <row r="3132" spans="1:6" s="30" customFormat="1" x14ac:dyDescent="0.2">
      <c r="A3132" s="46">
        <v>510000</v>
      </c>
      <c r="B3132" s="51" t="s">
        <v>244</v>
      </c>
      <c r="C3132" s="45">
        <f>C3133+0+C3135</f>
        <v>2000</v>
      </c>
      <c r="D3132" s="45">
        <f>D3133+0+D3135</f>
        <v>2000</v>
      </c>
      <c r="E3132" s="45">
        <f>E3133+0+E3135</f>
        <v>40000</v>
      </c>
      <c r="F3132" s="282">
        <f t="shared" si="898"/>
        <v>100</v>
      </c>
    </row>
    <row r="3133" spans="1:6" s="30" customFormat="1" x14ac:dyDescent="0.2">
      <c r="A3133" s="46">
        <v>511000</v>
      </c>
      <c r="B3133" s="51" t="s">
        <v>245</v>
      </c>
      <c r="C3133" s="45">
        <f>SUM(C3134:C3134)</f>
        <v>2000</v>
      </c>
      <c r="D3133" s="45">
        <f>SUM(D3134:D3134)</f>
        <v>2000</v>
      </c>
      <c r="E3133" s="45">
        <f>SUM(E3134:E3134)</f>
        <v>0</v>
      </c>
      <c r="F3133" s="282">
        <f t="shared" si="898"/>
        <v>100</v>
      </c>
    </row>
    <row r="3134" spans="1:6" s="30" customFormat="1" x14ac:dyDescent="0.2">
      <c r="A3134" s="56">
        <v>511300</v>
      </c>
      <c r="B3134" s="49" t="s">
        <v>248</v>
      </c>
      <c r="C3134" s="58">
        <v>2000</v>
      </c>
      <c r="D3134" s="58">
        <v>2000</v>
      </c>
      <c r="E3134" s="58">
        <v>0</v>
      </c>
      <c r="F3134" s="283">
        <f t="shared" si="898"/>
        <v>100</v>
      </c>
    </row>
    <row r="3135" spans="1:6" s="55" customFormat="1" x14ac:dyDescent="0.2">
      <c r="A3135" s="46">
        <v>518000</v>
      </c>
      <c r="B3135" s="243" t="s">
        <v>257</v>
      </c>
      <c r="C3135" s="45">
        <v>0</v>
      </c>
      <c r="D3135" s="45">
        <v>0</v>
      </c>
      <c r="E3135" s="45">
        <f>E3136</f>
        <v>40000</v>
      </c>
      <c r="F3135" s="282">
        <v>0</v>
      </c>
    </row>
    <row r="3136" spans="1:6" s="30" customFormat="1" x14ac:dyDescent="0.2">
      <c r="A3136" s="48">
        <v>518100</v>
      </c>
      <c r="B3136" s="49" t="s">
        <v>257</v>
      </c>
      <c r="C3136" s="58">
        <v>0</v>
      </c>
      <c r="D3136" s="58">
        <v>0</v>
      </c>
      <c r="E3136" s="58">
        <v>40000</v>
      </c>
      <c r="F3136" s="283">
        <v>0</v>
      </c>
    </row>
    <row r="3137" spans="1:6" s="57" customFormat="1" x14ac:dyDescent="0.2">
      <c r="A3137" s="46">
        <v>630000</v>
      </c>
      <c r="B3137" s="51" t="s">
        <v>275</v>
      </c>
      <c r="C3137" s="45">
        <f>C3138+C3140</f>
        <v>0</v>
      </c>
      <c r="D3137" s="45">
        <f>D3138+D3140</f>
        <v>8700</v>
      </c>
      <c r="E3137" s="45">
        <f>E3138+E3140</f>
        <v>20000</v>
      </c>
      <c r="F3137" s="282">
        <v>0</v>
      </c>
    </row>
    <row r="3138" spans="1:6" s="55" customFormat="1" x14ac:dyDescent="0.2">
      <c r="A3138" s="46">
        <v>631000</v>
      </c>
      <c r="B3138" s="51" t="s">
        <v>276</v>
      </c>
      <c r="C3138" s="45">
        <f t="shared" ref="C3138:D3138" si="901">C3139</f>
        <v>0</v>
      </c>
      <c r="D3138" s="45">
        <f t="shared" si="901"/>
        <v>0</v>
      </c>
      <c r="E3138" s="45">
        <f t="shared" ref="E3138" si="902">E3139</f>
        <v>20000</v>
      </c>
      <c r="F3138" s="282">
        <v>0</v>
      </c>
    </row>
    <row r="3139" spans="1:6" s="30" customFormat="1" x14ac:dyDescent="0.2">
      <c r="A3139" s="56">
        <v>631200</v>
      </c>
      <c r="B3139" s="49" t="s">
        <v>278</v>
      </c>
      <c r="C3139" s="58">
        <v>0</v>
      </c>
      <c r="D3139" s="58">
        <v>0</v>
      </c>
      <c r="E3139" s="58">
        <v>20000</v>
      </c>
      <c r="F3139" s="283">
        <v>0</v>
      </c>
    </row>
    <row r="3140" spans="1:6" s="55" customFormat="1" x14ac:dyDescent="0.2">
      <c r="A3140" s="46">
        <v>638000</v>
      </c>
      <c r="B3140" s="51" t="s">
        <v>282</v>
      </c>
      <c r="C3140" s="45">
        <f t="shared" ref="C3140:D3140" si="903">C3141</f>
        <v>0</v>
      </c>
      <c r="D3140" s="45">
        <f t="shared" si="903"/>
        <v>8700</v>
      </c>
      <c r="E3140" s="45">
        <f t="shared" ref="E3140" si="904">E3141</f>
        <v>0</v>
      </c>
      <c r="F3140" s="282">
        <v>0</v>
      </c>
    </row>
    <row r="3141" spans="1:6" s="30" customFormat="1" x14ac:dyDescent="0.2">
      <c r="A3141" s="48">
        <v>638100</v>
      </c>
      <c r="B3141" s="49" t="s">
        <v>283</v>
      </c>
      <c r="C3141" s="58">
        <v>0</v>
      </c>
      <c r="D3141" s="58">
        <v>8700</v>
      </c>
      <c r="E3141" s="58">
        <v>0</v>
      </c>
      <c r="F3141" s="283">
        <v>0</v>
      </c>
    </row>
    <row r="3142" spans="1:6" s="30" customFormat="1" x14ac:dyDescent="0.2">
      <c r="A3142" s="89"/>
      <c r="B3142" s="83" t="s">
        <v>292</v>
      </c>
      <c r="C3142" s="87">
        <f>C3110+C3132+C3137+C3129</f>
        <v>850500</v>
      </c>
      <c r="D3142" s="87">
        <f>D3110+D3132+D3137+D3129</f>
        <v>878200</v>
      </c>
      <c r="E3142" s="87">
        <f>E3110+E3132+E3137+E3129</f>
        <v>110000</v>
      </c>
      <c r="F3142" s="34">
        <f t="shared" si="898"/>
        <v>103.25690770135213</v>
      </c>
    </row>
    <row r="3143" spans="1:6" s="30" customFormat="1" x14ac:dyDescent="0.2">
      <c r="A3143" s="92"/>
      <c r="B3143" s="51"/>
      <c r="C3143" s="50"/>
      <c r="D3143" s="50"/>
      <c r="E3143" s="50"/>
      <c r="F3143" s="284"/>
    </row>
    <row r="3144" spans="1:6" s="30" customFormat="1" x14ac:dyDescent="0.2">
      <c r="A3144" s="43"/>
      <c r="B3144" s="44"/>
      <c r="C3144" s="50"/>
      <c r="D3144" s="50"/>
      <c r="E3144" s="50"/>
      <c r="F3144" s="284"/>
    </row>
    <row r="3145" spans="1:6" s="30" customFormat="1" x14ac:dyDescent="0.2">
      <c r="A3145" s="48" t="s">
        <v>465</v>
      </c>
      <c r="B3145" s="51"/>
      <c r="C3145" s="50"/>
      <c r="D3145" s="50"/>
      <c r="E3145" s="50"/>
      <c r="F3145" s="284"/>
    </row>
    <row r="3146" spans="1:6" s="30" customFormat="1" x14ac:dyDescent="0.2">
      <c r="A3146" s="48" t="s">
        <v>372</v>
      </c>
      <c r="B3146" s="51"/>
      <c r="C3146" s="50"/>
      <c r="D3146" s="50"/>
      <c r="E3146" s="50"/>
      <c r="F3146" s="284"/>
    </row>
    <row r="3147" spans="1:6" s="30" customFormat="1" x14ac:dyDescent="0.2">
      <c r="A3147" s="48" t="s">
        <v>466</v>
      </c>
      <c r="B3147" s="51"/>
      <c r="C3147" s="50"/>
      <c r="D3147" s="50"/>
      <c r="E3147" s="50"/>
      <c r="F3147" s="284"/>
    </row>
    <row r="3148" spans="1:6" s="30" customFormat="1" x14ac:dyDescent="0.2">
      <c r="A3148" s="48" t="s">
        <v>291</v>
      </c>
      <c r="B3148" s="51"/>
      <c r="C3148" s="50"/>
      <c r="D3148" s="50"/>
      <c r="E3148" s="50"/>
      <c r="F3148" s="284"/>
    </row>
    <row r="3149" spans="1:6" s="30" customFormat="1" x14ac:dyDescent="0.2">
      <c r="A3149" s="48"/>
      <c r="B3149" s="79"/>
      <c r="C3149" s="67"/>
      <c r="D3149" s="67"/>
      <c r="E3149" s="67"/>
      <c r="F3149" s="279"/>
    </row>
    <row r="3150" spans="1:6" s="30" customFormat="1" x14ac:dyDescent="0.2">
      <c r="A3150" s="46">
        <v>410000</v>
      </c>
      <c r="B3150" s="47" t="s">
        <v>44</v>
      </c>
      <c r="C3150" s="45">
        <f t="shared" ref="C3150:D3150" si="905">C3151+C3156</f>
        <v>1507200</v>
      </c>
      <c r="D3150" s="45">
        <f t="shared" si="905"/>
        <v>1563500.0000000007</v>
      </c>
      <c r="E3150" s="45">
        <f t="shared" ref="E3150" si="906">E3151+E3156</f>
        <v>0</v>
      </c>
      <c r="F3150" s="282">
        <f t="shared" ref="F3150:F3177" si="907">D3150/C3150*100</f>
        <v>103.73540339702765</v>
      </c>
    </row>
    <row r="3151" spans="1:6" s="30" customFormat="1" x14ac:dyDescent="0.2">
      <c r="A3151" s="46">
        <v>411000</v>
      </c>
      <c r="B3151" s="47" t="s">
        <v>45</v>
      </c>
      <c r="C3151" s="45">
        <f t="shared" ref="C3151:D3151" si="908">SUM(C3152:C3155)</f>
        <v>1424500</v>
      </c>
      <c r="D3151" s="45">
        <f t="shared" si="908"/>
        <v>1471600.0000000007</v>
      </c>
      <c r="E3151" s="45">
        <f t="shared" ref="E3151" si="909">SUM(E3152:E3155)</f>
        <v>0</v>
      </c>
      <c r="F3151" s="282">
        <f t="shared" si="907"/>
        <v>103.30642330642334</v>
      </c>
    </row>
    <row r="3152" spans="1:6" s="30" customFormat="1" x14ac:dyDescent="0.2">
      <c r="A3152" s="48">
        <v>411100</v>
      </c>
      <c r="B3152" s="49" t="s">
        <v>46</v>
      </c>
      <c r="C3152" s="58">
        <v>1343000</v>
      </c>
      <c r="D3152" s="58">
        <v>1370000.0000000007</v>
      </c>
      <c r="E3152" s="58">
        <v>0</v>
      </c>
      <c r="F3152" s="283">
        <f t="shared" si="907"/>
        <v>102.01042442293378</v>
      </c>
    </row>
    <row r="3153" spans="1:6" s="30" customFormat="1" x14ac:dyDescent="0.2">
      <c r="A3153" s="48">
        <v>411200</v>
      </c>
      <c r="B3153" s="49" t="s">
        <v>47</v>
      </c>
      <c r="C3153" s="58">
        <v>59000</v>
      </c>
      <c r="D3153" s="58">
        <v>59000</v>
      </c>
      <c r="E3153" s="58">
        <v>0</v>
      </c>
      <c r="F3153" s="283">
        <f t="shared" si="907"/>
        <v>100</v>
      </c>
    </row>
    <row r="3154" spans="1:6" s="30" customFormat="1" ht="40.5" x14ac:dyDescent="0.2">
      <c r="A3154" s="48">
        <v>411300</v>
      </c>
      <c r="B3154" s="49" t="s">
        <v>48</v>
      </c>
      <c r="C3154" s="58">
        <v>7400</v>
      </c>
      <c r="D3154" s="58">
        <v>22100</v>
      </c>
      <c r="E3154" s="58">
        <v>0</v>
      </c>
      <c r="F3154" s="283">
        <f t="shared" si="907"/>
        <v>298.64864864864865</v>
      </c>
    </row>
    <row r="3155" spans="1:6" s="30" customFormat="1" x14ac:dyDescent="0.2">
      <c r="A3155" s="48">
        <v>411400</v>
      </c>
      <c r="B3155" s="49" t="s">
        <v>49</v>
      </c>
      <c r="C3155" s="58">
        <v>15100</v>
      </c>
      <c r="D3155" s="58">
        <v>20500</v>
      </c>
      <c r="E3155" s="58">
        <v>0</v>
      </c>
      <c r="F3155" s="283">
        <f t="shared" si="907"/>
        <v>135.76158940397352</v>
      </c>
    </row>
    <row r="3156" spans="1:6" s="30" customFormat="1" x14ac:dyDescent="0.2">
      <c r="A3156" s="46">
        <v>412000</v>
      </c>
      <c r="B3156" s="51" t="s">
        <v>50</v>
      </c>
      <c r="C3156" s="45">
        <f>SUM(C3157:C3166)</f>
        <v>82700</v>
      </c>
      <c r="D3156" s="45">
        <f>SUM(D3157:D3166)</f>
        <v>91900</v>
      </c>
      <c r="E3156" s="45">
        <f>SUM(E3157:E3166)</f>
        <v>0</v>
      </c>
      <c r="F3156" s="282">
        <f t="shared" si="907"/>
        <v>111.12454655380894</v>
      </c>
    </row>
    <row r="3157" spans="1:6" s="30" customFormat="1" x14ac:dyDescent="0.2">
      <c r="A3157" s="48">
        <v>412200</v>
      </c>
      <c r="B3157" s="49" t="s">
        <v>52</v>
      </c>
      <c r="C3157" s="58">
        <v>37000</v>
      </c>
      <c r="D3157" s="58">
        <v>45000</v>
      </c>
      <c r="E3157" s="58">
        <v>0</v>
      </c>
      <c r="F3157" s="283">
        <f t="shared" si="907"/>
        <v>121.62162162162163</v>
      </c>
    </row>
    <row r="3158" spans="1:6" s="30" customFormat="1" x14ac:dyDescent="0.2">
      <c r="A3158" s="48">
        <v>412300</v>
      </c>
      <c r="B3158" s="49" t="s">
        <v>53</v>
      </c>
      <c r="C3158" s="58">
        <v>13000</v>
      </c>
      <c r="D3158" s="58">
        <v>13000</v>
      </c>
      <c r="E3158" s="58">
        <v>0</v>
      </c>
      <c r="F3158" s="283">
        <f t="shared" si="907"/>
        <v>100</v>
      </c>
    </row>
    <row r="3159" spans="1:6" s="30" customFormat="1" x14ac:dyDescent="0.2">
      <c r="A3159" s="48">
        <v>412500</v>
      </c>
      <c r="B3159" s="49" t="s">
        <v>57</v>
      </c>
      <c r="C3159" s="58">
        <v>8000.0000000000009</v>
      </c>
      <c r="D3159" s="58">
        <v>8000.0000000000018</v>
      </c>
      <c r="E3159" s="58">
        <v>0</v>
      </c>
      <c r="F3159" s="283">
        <f t="shared" si="907"/>
        <v>100.00000000000003</v>
      </c>
    </row>
    <row r="3160" spans="1:6" s="30" customFormat="1" x14ac:dyDescent="0.2">
      <c r="A3160" s="48">
        <v>412600</v>
      </c>
      <c r="B3160" s="49" t="s">
        <v>58</v>
      </c>
      <c r="C3160" s="58">
        <v>5000</v>
      </c>
      <c r="D3160" s="58">
        <v>5000</v>
      </c>
      <c r="E3160" s="58">
        <v>0</v>
      </c>
      <c r="F3160" s="283">
        <f t="shared" si="907"/>
        <v>100</v>
      </c>
    </row>
    <row r="3161" spans="1:6" s="30" customFormat="1" x14ac:dyDescent="0.2">
      <c r="A3161" s="48">
        <v>412700</v>
      </c>
      <c r="B3161" s="49" t="s">
        <v>60</v>
      </c>
      <c r="C3161" s="58">
        <v>10000</v>
      </c>
      <c r="D3161" s="58">
        <v>10000</v>
      </c>
      <c r="E3161" s="58">
        <v>0</v>
      </c>
      <c r="F3161" s="283">
        <f t="shared" si="907"/>
        <v>100</v>
      </c>
    </row>
    <row r="3162" spans="1:6" s="30" customFormat="1" x14ac:dyDescent="0.2">
      <c r="A3162" s="48">
        <v>412900</v>
      </c>
      <c r="B3162" s="53" t="s">
        <v>75</v>
      </c>
      <c r="C3162" s="58">
        <v>2200</v>
      </c>
      <c r="D3162" s="58">
        <v>2200</v>
      </c>
      <c r="E3162" s="58">
        <v>0</v>
      </c>
      <c r="F3162" s="283">
        <f t="shared" si="907"/>
        <v>100</v>
      </c>
    </row>
    <row r="3163" spans="1:6" s="30" customFormat="1" x14ac:dyDescent="0.2">
      <c r="A3163" s="48">
        <v>412900</v>
      </c>
      <c r="B3163" s="53" t="s">
        <v>76</v>
      </c>
      <c r="C3163" s="58">
        <v>1000</v>
      </c>
      <c r="D3163" s="58">
        <v>1000</v>
      </c>
      <c r="E3163" s="58">
        <v>0</v>
      </c>
      <c r="F3163" s="283">
        <f t="shared" si="907"/>
        <v>100</v>
      </c>
    </row>
    <row r="3164" spans="1:6" s="30" customFormat="1" x14ac:dyDescent="0.2">
      <c r="A3164" s="48">
        <v>412900</v>
      </c>
      <c r="B3164" s="53" t="s">
        <v>77</v>
      </c>
      <c r="C3164" s="58">
        <v>700</v>
      </c>
      <c r="D3164" s="58">
        <v>1700</v>
      </c>
      <c r="E3164" s="58">
        <v>0</v>
      </c>
      <c r="F3164" s="283">
        <f t="shared" si="907"/>
        <v>242.85714285714283</v>
      </c>
    </row>
    <row r="3165" spans="1:6" s="30" customFormat="1" x14ac:dyDescent="0.2">
      <c r="A3165" s="48">
        <v>412900</v>
      </c>
      <c r="B3165" s="53" t="s">
        <v>78</v>
      </c>
      <c r="C3165" s="58">
        <v>2300</v>
      </c>
      <c r="D3165" s="58">
        <v>3000</v>
      </c>
      <c r="E3165" s="58">
        <v>0</v>
      </c>
      <c r="F3165" s="283">
        <f t="shared" si="907"/>
        <v>130.43478260869566</v>
      </c>
    </row>
    <row r="3166" spans="1:6" s="30" customFormat="1" x14ac:dyDescent="0.2">
      <c r="A3166" s="48">
        <v>412900</v>
      </c>
      <c r="B3166" s="49" t="s">
        <v>80</v>
      </c>
      <c r="C3166" s="58">
        <v>3500</v>
      </c>
      <c r="D3166" s="58">
        <v>3000</v>
      </c>
      <c r="E3166" s="58">
        <v>0</v>
      </c>
      <c r="F3166" s="283">
        <f t="shared" si="907"/>
        <v>85.714285714285708</v>
      </c>
    </row>
    <row r="3167" spans="1:6" s="55" customFormat="1" x14ac:dyDescent="0.2">
      <c r="A3167" s="46">
        <v>510000</v>
      </c>
      <c r="B3167" s="51" t="s">
        <v>244</v>
      </c>
      <c r="C3167" s="45">
        <f>C3168+C3170</f>
        <v>10000</v>
      </c>
      <c r="D3167" s="45">
        <f>D3168+D3170</f>
        <v>10000</v>
      </c>
      <c r="E3167" s="45">
        <f>E3168+E3170</f>
        <v>0</v>
      </c>
      <c r="F3167" s="282">
        <f t="shared" si="907"/>
        <v>100</v>
      </c>
    </row>
    <row r="3168" spans="1:6" s="55" customFormat="1" x14ac:dyDescent="0.2">
      <c r="A3168" s="46">
        <v>511000</v>
      </c>
      <c r="B3168" s="51" t="s">
        <v>245</v>
      </c>
      <c r="C3168" s="45">
        <f>C3169+0</f>
        <v>8000</v>
      </c>
      <c r="D3168" s="45">
        <f>D3169+0</f>
        <v>8000</v>
      </c>
      <c r="E3168" s="45">
        <f>E3169+0</f>
        <v>0</v>
      </c>
      <c r="F3168" s="282">
        <f t="shared" si="907"/>
        <v>100</v>
      </c>
    </row>
    <row r="3169" spans="1:6" s="30" customFormat="1" x14ac:dyDescent="0.2">
      <c r="A3169" s="56">
        <v>511300</v>
      </c>
      <c r="B3169" s="49" t="s">
        <v>248</v>
      </c>
      <c r="C3169" s="58">
        <v>8000</v>
      </c>
      <c r="D3169" s="58">
        <v>8000</v>
      </c>
      <c r="E3169" s="58">
        <v>0</v>
      </c>
      <c r="F3169" s="283">
        <f t="shared" si="907"/>
        <v>100</v>
      </c>
    </row>
    <row r="3170" spans="1:6" s="55" customFormat="1" x14ac:dyDescent="0.2">
      <c r="A3170" s="46">
        <v>516000</v>
      </c>
      <c r="B3170" s="51" t="s">
        <v>256</v>
      </c>
      <c r="C3170" s="45">
        <f t="shared" ref="C3170:D3170" si="910">C3171</f>
        <v>2000</v>
      </c>
      <c r="D3170" s="45">
        <f t="shared" si="910"/>
        <v>2000</v>
      </c>
      <c r="E3170" s="45">
        <f t="shared" ref="E3170" si="911">E3171</f>
        <v>0</v>
      </c>
      <c r="F3170" s="282">
        <f t="shared" si="907"/>
        <v>100</v>
      </c>
    </row>
    <row r="3171" spans="1:6" s="30" customFormat="1" x14ac:dyDescent="0.2">
      <c r="A3171" s="48">
        <v>516100</v>
      </c>
      <c r="B3171" s="49" t="s">
        <v>256</v>
      </c>
      <c r="C3171" s="58">
        <v>2000</v>
      </c>
      <c r="D3171" s="58">
        <v>2000</v>
      </c>
      <c r="E3171" s="58">
        <v>0</v>
      </c>
      <c r="F3171" s="283">
        <f t="shared" si="907"/>
        <v>100</v>
      </c>
    </row>
    <row r="3172" spans="1:6" s="55" customFormat="1" x14ac:dyDescent="0.2">
      <c r="A3172" s="46">
        <v>630000</v>
      </c>
      <c r="B3172" s="51" t="s">
        <v>275</v>
      </c>
      <c r="C3172" s="45">
        <f>C3173+C3175</f>
        <v>5000</v>
      </c>
      <c r="D3172" s="45">
        <f>D3173+D3175</f>
        <v>10000</v>
      </c>
      <c r="E3172" s="45">
        <f>E3173+E3175</f>
        <v>4000</v>
      </c>
      <c r="F3172" s="282">
        <f t="shared" si="907"/>
        <v>200</v>
      </c>
    </row>
    <row r="3173" spans="1:6" s="55" customFormat="1" x14ac:dyDescent="0.2">
      <c r="A3173" s="46">
        <v>631000</v>
      </c>
      <c r="B3173" s="51" t="s">
        <v>276</v>
      </c>
      <c r="C3173" s="45">
        <f>0+C3174</f>
        <v>0</v>
      </c>
      <c r="D3173" s="45">
        <f>0+D3174</f>
        <v>0</v>
      </c>
      <c r="E3173" s="45">
        <f>0+E3174</f>
        <v>4000</v>
      </c>
      <c r="F3173" s="282">
        <v>0</v>
      </c>
    </row>
    <row r="3174" spans="1:6" s="30" customFormat="1" x14ac:dyDescent="0.2">
      <c r="A3174" s="56">
        <v>631200</v>
      </c>
      <c r="B3174" s="49" t="s">
        <v>278</v>
      </c>
      <c r="C3174" s="58">
        <v>0</v>
      </c>
      <c r="D3174" s="58">
        <v>0</v>
      </c>
      <c r="E3174" s="58">
        <v>4000</v>
      </c>
      <c r="F3174" s="283">
        <v>0</v>
      </c>
    </row>
    <row r="3175" spans="1:6" s="55" customFormat="1" x14ac:dyDescent="0.2">
      <c r="A3175" s="46">
        <v>638000</v>
      </c>
      <c r="B3175" s="51" t="s">
        <v>282</v>
      </c>
      <c r="C3175" s="45">
        <f t="shared" ref="C3175:D3175" si="912">C3176</f>
        <v>5000</v>
      </c>
      <c r="D3175" s="45">
        <f t="shared" si="912"/>
        <v>10000</v>
      </c>
      <c r="E3175" s="45">
        <f t="shared" ref="E3175" si="913">E3176</f>
        <v>0</v>
      </c>
      <c r="F3175" s="282">
        <f t="shared" si="907"/>
        <v>200</v>
      </c>
    </row>
    <row r="3176" spans="1:6" s="30" customFormat="1" x14ac:dyDescent="0.2">
      <c r="A3176" s="48">
        <v>638100</v>
      </c>
      <c r="B3176" s="49" t="s">
        <v>283</v>
      </c>
      <c r="C3176" s="58">
        <v>5000</v>
      </c>
      <c r="D3176" s="58">
        <v>10000</v>
      </c>
      <c r="E3176" s="58">
        <v>0</v>
      </c>
      <c r="F3176" s="283">
        <f t="shared" si="907"/>
        <v>200</v>
      </c>
    </row>
    <row r="3177" spans="1:6" s="30" customFormat="1" x14ac:dyDescent="0.2">
      <c r="A3177" s="89"/>
      <c r="B3177" s="83" t="s">
        <v>292</v>
      </c>
      <c r="C3177" s="87">
        <f>C3150+C3167+C3172</f>
        <v>1522200</v>
      </c>
      <c r="D3177" s="87">
        <f>D3150+D3167+D3172</f>
        <v>1583500.0000000007</v>
      </c>
      <c r="E3177" s="87">
        <f>E3150+E3167+E3172</f>
        <v>4000</v>
      </c>
      <c r="F3177" s="34">
        <f t="shared" si="907"/>
        <v>104.02706608855607</v>
      </c>
    </row>
    <row r="3178" spans="1:6" s="30" customFormat="1" x14ac:dyDescent="0.2">
      <c r="A3178" s="66"/>
      <c r="B3178" s="44"/>
      <c r="C3178" s="67"/>
      <c r="D3178" s="67"/>
      <c r="E3178" s="67"/>
      <c r="F3178" s="279"/>
    </row>
    <row r="3179" spans="1:6" s="30" customFormat="1" x14ac:dyDescent="0.2">
      <c r="A3179" s="43"/>
      <c r="B3179" s="44"/>
      <c r="C3179" s="67"/>
      <c r="D3179" s="67"/>
      <c r="E3179" s="67"/>
      <c r="F3179" s="279"/>
    </row>
    <row r="3180" spans="1:6" s="30" customFormat="1" x14ac:dyDescent="0.2">
      <c r="A3180" s="48" t="s">
        <v>467</v>
      </c>
      <c r="B3180" s="51"/>
      <c r="C3180" s="50"/>
      <c r="D3180" s="50"/>
      <c r="E3180" s="50"/>
      <c r="F3180" s="284"/>
    </row>
    <row r="3181" spans="1:6" s="30" customFormat="1" x14ac:dyDescent="0.2">
      <c r="A3181" s="48" t="s">
        <v>372</v>
      </c>
      <c r="B3181" s="51"/>
      <c r="C3181" s="50"/>
      <c r="D3181" s="50"/>
      <c r="E3181" s="50"/>
      <c r="F3181" s="284"/>
    </row>
    <row r="3182" spans="1:6" s="30" customFormat="1" x14ac:dyDescent="0.2">
      <c r="A3182" s="48" t="s">
        <v>468</v>
      </c>
      <c r="B3182" s="51"/>
      <c r="C3182" s="50"/>
      <c r="D3182" s="50"/>
      <c r="E3182" s="50"/>
      <c r="F3182" s="284"/>
    </row>
    <row r="3183" spans="1:6" s="30" customFormat="1" x14ac:dyDescent="0.2">
      <c r="A3183" s="48" t="s">
        <v>291</v>
      </c>
      <c r="B3183" s="51"/>
      <c r="C3183" s="50"/>
      <c r="D3183" s="50"/>
      <c r="E3183" s="50"/>
      <c r="F3183" s="284"/>
    </row>
    <row r="3184" spans="1:6" s="30" customFormat="1" x14ac:dyDescent="0.2">
      <c r="A3184" s="48"/>
      <c r="B3184" s="79"/>
      <c r="C3184" s="67"/>
      <c r="D3184" s="67"/>
      <c r="E3184" s="67"/>
      <c r="F3184" s="279"/>
    </row>
    <row r="3185" spans="1:6" s="30" customFormat="1" x14ac:dyDescent="0.2">
      <c r="A3185" s="46">
        <v>410000</v>
      </c>
      <c r="B3185" s="47" t="s">
        <v>44</v>
      </c>
      <c r="C3185" s="45">
        <f t="shared" ref="C3185:D3185" si="914">C3186+C3191</f>
        <v>3713100</v>
      </c>
      <c r="D3185" s="45">
        <f t="shared" si="914"/>
        <v>3552000.0000000037</v>
      </c>
      <c r="E3185" s="45">
        <f t="shared" ref="E3185" si="915">E3186+E3191</f>
        <v>0</v>
      </c>
      <c r="F3185" s="282">
        <f t="shared" ref="F3185:F3211" si="916">D3185/C3185*100</f>
        <v>95.661307263472679</v>
      </c>
    </row>
    <row r="3186" spans="1:6" s="30" customFormat="1" x14ac:dyDescent="0.2">
      <c r="A3186" s="46">
        <v>411000</v>
      </c>
      <c r="B3186" s="47" t="s">
        <v>45</v>
      </c>
      <c r="C3186" s="45">
        <f t="shared" ref="C3186:D3186" si="917">SUM(C3187:C3190)</f>
        <v>3380300</v>
      </c>
      <c r="D3186" s="45">
        <f t="shared" si="917"/>
        <v>3219200.0000000037</v>
      </c>
      <c r="E3186" s="45">
        <f t="shared" ref="E3186" si="918">SUM(E3187:E3190)</f>
        <v>0</v>
      </c>
      <c r="F3186" s="282">
        <f t="shared" si="916"/>
        <v>95.234150815016534</v>
      </c>
    </row>
    <row r="3187" spans="1:6" s="30" customFormat="1" x14ac:dyDescent="0.2">
      <c r="A3187" s="48">
        <v>411100</v>
      </c>
      <c r="B3187" s="49" t="s">
        <v>46</v>
      </c>
      <c r="C3187" s="58">
        <v>3218000</v>
      </c>
      <c r="D3187" s="58">
        <v>2980000.0000000037</v>
      </c>
      <c r="E3187" s="58">
        <v>0</v>
      </c>
      <c r="F3187" s="283">
        <f t="shared" si="916"/>
        <v>92.604101926662636</v>
      </c>
    </row>
    <row r="3188" spans="1:6" s="30" customFormat="1" x14ac:dyDescent="0.2">
      <c r="A3188" s="48">
        <v>411200</v>
      </c>
      <c r="B3188" s="49" t="s">
        <v>47</v>
      </c>
      <c r="C3188" s="58">
        <v>100300</v>
      </c>
      <c r="D3188" s="58">
        <v>115500</v>
      </c>
      <c r="E3188" s="58">
        <v>0</v>
      </c>
      <c r="F3188" s="283">
        <f t="shared" si="916"/>
        <v>115.15453639082752</v>
      </c>
    </row>
    <row r="3189" spans="1:6" s="30" customFormat="1" ht="40.5" x14ac:dyDescent="0.2">
      <c r="A3189" s="48">
        <v>411300</v>
      </c>
      <c r="B3189" s="49" t="s">
        <v>48</v>
      </c>
      <c r="C3189" s="58">
        <v>50000</v>
      </c>
      <c r="D3189" s="58">
        <v>100000</v>
      </c>
      <c r="E3189" s="58">
        <v>0</v>
      </c>
      <c r="F3189" s="283">
        <f t="shared" si="916"/>
        <v>200</v>
      </c>
    </row>
    <row r="3190" spans="1:6" s="30" customFormat="1" x14ac:dyDescent="0.2">
      <c r="A3190" s="48">
        <v>411400</v>
      </c>
      <c r="B3190" s="49" t="s">
        <v>49</v>
      </c>
      <c r="C3190" s="58">
        <v>12000</v>
      </c>
      <c r="D3190" s="58">
        <v>23700</v>
      </c>
      <c r="E3190" s="58">
        <v>0</v>
      </c>
      <c r="F3190" s="283">
        <f t="shared" si="916"/>
        <v>197.5</v>
      </c>
    </row>
    <row r="3191" spans="1:6" s="30" customFormat="1" x14ac:dyDescent="0.2">
      <c r="A3191" s="46">
        <v>412000</v>
      </c>
      <c r="B3191" s="51" t="s">
        <v>50</v>
      </c>
      <c r="C3191" s="45">
        <f t="shared" ref="C3191:D3191" si="919">SUM(C3192:C3202)</f>
        <v>332800</v>
      </c>
      <c r="D3191" s="45">
        <f t="shared" si="919"/>
        <v>332800</v>
      </c>
      <c r="E3191" s="45">
        <f t="shared" ref="E3191" si="920">SUM(E3192:E3202)</f>
        <v>0</v>
      </c>
      <c r="F3191" s="282">
        <f t="shared" si="916"/>
        <v>100</v>
      </c>
    </row>
    <row r="3192" spans="1:6" s="30" customFormat="1" x14ac:dyDescent="0.2">
      <c r="A3192" s="48">
        <v>412200</v>
      </c>
      <c r="B3192" s="49" t="s">
        <v>52</v>
      </c>
      <c r="C3192" s="58">
        <v>200000</v>
      </c>
      <c r="D3192" s="58">
        <v>200000</v>
      </c>
      <c r="E3192" s="58">
        <v>0</v>
      </c>
      <c r="F3192" s="283">
        <f t="shared" si="916"/>
        <v>100</v>
      </c>
    </row>
    <row r="3193" spans="1:6" s="30" customFormat="1" x14ac:dyDescent="0.2">
      <c r="A3193" s="48">
        <v>412300</v>
      </c>
      <c r="B3193" s="49" t="s">
        <v>53</v>
      </c>
      <c r="C3193" s="58">
        <v>42000</v>
      </c>
      <c r="D3193" s="58">
        <v>42000</v>
      </c>
      <c r="E3193" s="58">
        <v>0</v>
      </c>
      <c r="F3193" s="283">
        <f t="shared" si="916"/>
        <v>100</v>
      </c>
    </row>
    <row r="3194" spans="1:6" s="30" customFormat="1" x14ac:dyDescent="0.2">
      <c r="A3194" s="48">
        <v>412500</v>
      </c>
      <c r="B3194" s="49" t="s">
        <v>57</v>
      </c>
      <c r="C3194" s="58">
        <v>9000</v>
      </c>
      <c r="D3194" s="58">
        <v>9000</v>
      </c>
      <c r="E3194" s="58">
        <v>0</v>
      </c>
      <c r="F3194" s="283">
        <f t="shared" si="916"/>
        <v>100</v>
      </c>
    </row>
    <row r="3195" spans="1:6" s="30" customFormat="1" x14ac:dyDescent="0.2">
      <c r="A3195" s="48">
        <v>412600</v>
      </c>
      <c r="B3195" s="49" t="s">
        <v>58</v>
      </c>
      <c r="C3195" s="58">
        <v>9000</v>
      </c>
      <c r="D3195" s="58">
        <v>9000</v>
      </c>
      <c r="E3195" s="58">
        <v>0</v>
      </c>
      <c r="F3195" s="283">
        <f t="shared" si="916"/>
        <v>100</v>
      </c>
    </row>
    <row r="3196" spans="1:6" s="30" customFormat="1" x14ac:dyDescent="0.2">
      <c r="A3196" s="48">
        <v>412700</v>
      </c>
      <c r="B3196" s="49" t="s">
        <v>60</v>
      </c>
      <c r="C3196" s="58">
        <v>21700</v>
      </c>
      <c r="D3196" s="58">
        <v>21700</v>
      </c>
      <c r="E3196" s="58">
        <v>0</v>
      </c>
      <c r="F3196" s="283">
        <f t="shared" si="916"/>
        <v>100</v>
      </c>
    </row>
    <row r="3197" spans="1:6" s="30" customFormat="1" x14ac:dyDescent="0.2">
      <c r="A3197" s="48">
        <v>412900</v>
      </c>
      <c r="B3197" s="53" t="s">
        <v>74</v>
      </c>
      <c r="C3197" s="58">
        <v>2000</v>
      </c>
      <c r="D3197" s="58">
        <v>2000</v>
      </c>
      <c r="E3197" s="58">
        <v>0</v>
      </c>
      <c r="F3197" s="283">
        <f t="shared" si="916"/>
        <v>100</v>
      </c>
    </row>
    <row r="3198" spans="1:6" s="30" customFormat="1" x14ac:dyDescent="0.2">
      <c r="A3198" s="48">
        <v>412900</v>
      </c>
      <c r="B3198" s="53" t="s">
        <v>75</v>
      </c>
      <c r="C3198" s="58">
        <v>36000</v>
      </c>
      <c r="D3198" s="58">
        <v>36000</v>
      </c>
      <c r="E3198" s="58">
        <v>0</v>
      </c>
      <c r="F3198" s="283">
        <f t="shared" si="916"/>
        <v>100</v>
      </c>
    </row>
    <row r="3199" spans="1:6" s="30" customFormat="1" x14ac:dyDescent="0.2">
      <c r="A3199" s="48">
        <v>412900</v>
      </c>
      <c r="B3199" s="53" t="s">
        <v>76</v>
      </c>
      <c r="C3199" s="58">
        <v>1100</v>
      </c>
      <c r="D3199" s="58">
        <v>1100</v>
      </c>
      <c r="E3199" s="58">
        <v>0</v>
      </c>
      <c r="F3199" s="283">
        <f t="shared" si="916"/>
        <v>100</v>
      </c>
    </row>
    <row r="3200" spans="1:6" s="30" customFormat="1" x14ac:dyDescent="0.2">
      <c r="A3200" s="48">
        <v>412900</v>
      </c>
      <c r="B3200" s="53" t="s">
        <v>77</v>
      </c>
      <c r="C3200" s="58">
        <v>5000</v>
      </c>
      <c r="D3200" s="58">
        <v>5000</v>
      </c>
      <c r="E3200" s="58">
        <v>0</v>
      </c>
      <c r="F3200" s="283">
        <f t="shared" si="916"/>
        <v>100</v>
      </c>
    </row>
    <row r="3201" spans="1:6" s="30" customFormat="1" x14ac:dyDescent="0.2">
      <c r="A3201" s="48">
        <v>412900</v>
      </c>
      <c r="B3201" s="53" t="s">
        <v>78</v>
      </c>
      <c r="C3201" s="58">
        <v>5000</v>
      </c>
      <c r="D3201" s="58">
        <v>5000</v>
      </c>
      <c r="E3201" s="58">
        <v>0</v>
      </c>
      <c r="F3201" s="283">
        <f t="shared" si="916"/>
        <v>100</v>
      </c>
    </row>
    <row r="3202" spans="1:6" s="30" customFormat="1" x14ac:dyDescent="0.2">
      <c r="A3202" s="48">
        <v>412900</v>
      </c>
      <c r="B3202" s="49" t="s">
        <v>80</v>
      </c>
      <c r="C3202" s="58">
        <v>2000</v>
      </c>
      <c r="D3202" s="58">
        <v>2000</v>
      </c>
      <c r="E3202" s="58">
        <v>0</v>
      </c>
      <c r="F3202" s="283">
        <f t="shared" si="916"/>
        <v>100</v>
      </c>
    </row>
    <row r="3203" spans="1:6" s="30" customFormat="1" x14ac:dyDescent="0.2">
      <c r="A3203" s="46">
        <v>510000</v>
      </c>
      <c r="B3203" s="51" t="s">
        <v>244</v>
      </c>
      <c r="C3203" s="45">
        <f t="shared" ref="C3203:D3203" si="921">C3204</f>
        <v>10000</v>
      </c>
      <c r="D3203" s="45">
        <f t="shared" si="921"/>
        <v>10000</v>
      </c>
      <c r="E3203" s="45">
        <f t="shared" ref="E3203" si="922">E3204</f>
        <v>0</v>
      </c>
      <c r="F3203" s="282">
        <f t="shared" si="916"/>
        <v>100</v>
      </c>
    </row>
    <row r="3204" spans="1:6" s="30" customFormat="1" x14ac:dyDescent="0.2">
      <c r="A3204" s="46">
        <v>511000</v>
      </c>
      <c r="B3204" s="51" t="s">
        <v>245</v>
      </c>
      <c r="C3204" s="45">
        <f>SUM(C3205:C3205)</f>
        <v>10000</v>
      </c>
      <c r="D3204" s="45">
        <f>SUM(D3205:D3205)</f>
        <v>10000</v>
      </c>
      <c r="E3204" s="45">
        <f>SUM(E3205:E3205)</f>
        <v>0</v>
      </c>
      <c r="F3204" s="282">
        <f t="shared" si="916"/>
        <v>100</v>
      </c>
    </row>
    <row r="3205" spans="1:6" s="30" customFormat="1" x14ac:dyDescent="0.2">
      <c r="A3205" s="48">
        <v>511300</v>
      </c>
      <c r="B3205" s="49" t="s">
        <v>248</v>
      </c>
      <c r="C3205" s="58">
        <v>10000</v>
      </c>
      <c r="D3205" s="58">
        <v>10000</v>
      </c>
      <c r="E3205" s="58">
        <v>0</v>
      </c>
      <c r="F3205" s="283">
        <f t="shared" si="916"/>
        <v>100</v>
      </c>
    </row>
    <row r="3206" spans="1:6" s="55" customFormat="1" x14ac:dyDescent="0.2">
      <c r="A3206" s="46">
        <v>630000</v>
      </c>
      <c r="B3206" s="51" t="s">
        <v>275</v>
      </c>
      <c r="C3206" s="45">
        <f>C3207+C3209</f>
        <v>50000</v>
      </c>
      <c r="D3206" s="45">
        <f>D3207+D3209</f>
        <v>140000</v>
      </c>
      <c r="E3206" s="45">
        <f>E3207+E3209</f>
        <v>8500000</v>
      </c>
      <c r="F3206" s="282">
        <f t="shared" si="916"/>
        <v>280</v>
      </c>
    </row>
    <row r="3207" spans="1:6" s="55" customFormat="1" x14ac:dyDescent="0.2">
      <c r="A3207" s="46">
        <v>631000</v>
      </c>
      <c r="B3207" s="51" t="s">
        <v>276</v>
      </c>
      <c r="C3207" s="45">
        <f>0+C3208</f>
        <v>0</v>
      </c>
      <c r="D3207" s="45">
        <f>0+D3208</f>
        <v>0</v>
      </c>
      <c r="E3207" s="45">
        <f>0+E3208</f>
        <v>8500000</v>
      </c>
      <c r="F3207" s="282">
        <v>0</v>
      </c>
    </row>
    <row r="3208" spans="1:6" s="30" customFormat="1" x14ac:dyDescent="0.2">
      <c r="A3208" s="56">
        <v>631200</v>
      </c>
      <c r="B3208" s="49" t="s">
        <v>278</v>
      </c>
      <c r="C3208" s="58">
        <v>0</v>
      </c>
      <c r="D3208" s="58">
        <v>0</v>
      </c>
      <c r="E3208" s="58">
        <v>8500000</v>
      </c>
      <c r="F3208" s="283">
        <v>0</v>
      </c>
    </row>
    <row r="3209" spans="1:6" s="55" customFormat="1" x14ac:dyDescent="0.2">
      <c r="A3209" s="46">
        <v>638000</v>
      </c>
      <c r="B3209" s="51" t="s">
        <v>282</v>
      </c>
      <c r="C3209" s="45">
        <f t="shared" ref="C3209:D3209" si="923">C3210</f>
        <v>50000</v>
      </c>
      <c r="D3209" s="45">
        <f t="shared" si="923"/>
        <v>140000</v>
      </c>
      <c r="E3209" s="45">
        <f t="shared" ref="E3209" si="924">E3210</f>
        <v>0</v>
      </c>
      <c r="F3209" s="282">
        <f t="shared" si="916"/>
        <v>280</v>
      </c>
    </row>
    <row r="3210" spans="1:6" s="30" customFormat="1" x14ac:dyDescent="0.2">
      <c r="A3210" s="48">
        <v>638100</v>
      </c>
      <c r="B3210" s="49" t="s">
        <v>283</v>
      </c>
      <c r="C3210" s="58">
        <v>50000</v>
      </c>
      <c r="D3210" s="58">
        <v>140000</v>
      </c>
      <c r="E3210" s="58">
        <v>0</v>
      </c>
      <c r="F3210" s="283">
        <f t="shared" si="916"/>
        <v>280</v>
      </c>
    </row>
    <row r="3211" spans="1:6" s="30" customFormat="1" x14ac:dyDescent="0.2">
      <c r="A3211" s="89"/>
      <c r="B3211" s="83" t="s">
        <v>292</v>
      </c>
      <c r="C3211" s="87">
        <f>C3185+C3203+C3206</f>
        <v>3773100</v>
      </c>
      <c r="D3211" s="87">
        <f>D3185+D3203+D3206</f>
        <v>3702000.0000000037</v>
      </c>
      <c r="E3211" s="87">
        <f>E3185+E3203+E3206</f>
        <v>8500000</v>
      </c>
      <c r="F3211" s="34">
        <f t="shared" si="916"/>
        <v>98.115607855609539</v>
      </c>
    </row>
    <row r="3212" spans="1:6" s="30" customFormat="1" x14ac:dyDescent="0.2">
      <c r="A3212" s="43"/>
      <c r="B3212" s="49"/>
      <c r="C3212" s="50"/>
      <c r="D3212" s="50"/>
      <c r="E3212" s="50"/>
      <c r="F3212" s="284"/>
    </row>
    <row r="3213" spans="1:6" s="30" customFormat="1" x14ac:dyDescent="0.2">
      <c r="A3213" s="43"/>
      <c r="B3213" s="44"/>
      <c r="C3213" s="67"/>
      <c r="D3213" s="67"/>
      <c r="E3213" s="67"/>
      <c r="F3213" s="279"/>
    </row>
    <row r="3214" spans="1:6" s="30" customFormat="1" x14ac:dyDescent="0.2">
      <c r="A3214" s="48" t="s">
        <v>469</v>
      </c>
      <c r="B3214" s="51"/>
      <c r="C3214" s="50"/>
      <c r="D3214" s="50"/>
      <c r="E3214" s="50"/>
      <c r="F3214" s="284"/>
    </row>
    <row r="3215" spans="1:6" s="30" customFormat="1" x14ac:dyDescent="0.2">
      <c r="A3215" s="48" t="s">
        <v>372</v>
      </c>
      <c r="B3215" s="51"/>
      <c r="C3215" s="50"/>
      <c r="D3215" s="50"/>
      <c r="E3215" s="50"/>
      <c r="F3215" s="284"/>
    </row>
    <row r="3216" spans="1:6" s="30" customFormat="1" x14ac:dyDescent="0.2">
      <c r="A3216" s="48" t="s">
        <v>470</v>
      </c>
      <c r="B3216" s="51"/>
      <c r="C3216" s="50"/>
      <c r="D3216" s="50"/>
      <c r="E3216" s="50"/>
      <c r="F3216" s="284"/>
    </row>
    <row r="3217" spans="1:6" s="30" customFormat="1" x14ac:dyDescent="0.2">
      <c r="A3217" s="48" t="s">
        <v>291</v>
      </c>
      <c r="B3217" s="51"/>
      <c r="C3217" s="50"/>
      <c r="D3217" s="50"/>
      <c r="E3217" s="50"/>
      <c r="F3217" s="284"/>
    </row>
    <row r="3218" spans="1:6" s="30" customFormat="1" x14ac:dyDescent="0.2">
      <c r="A3218" s="48"/>
      <c r="B3218" s="79"/>
      <c r="C3218" s="67"/>
      <c r="D3218" s="67"/>
      <c r="E3218" s="67"/>
      <c r="F3218" s="279"/>
    </row>
    <row r="3219" spans="1:6" s="30" customFormat="1" x14ac:dyDescent="0.2">
      <c r="A3219" s="46">
        <v>410000</v>
      </c>
      <c r="B3219" s="47" t="s">
        <v>44</v>
      </c>
      <c r="C3219" s="45">
        <f>C3220+C3225+C3237</f>
        <v>1110000</v>
      </c>
      <c r="D3219" s="45">
        <f>D3220+D3225+D3237</f>
        <v>1075000</v>
      </c>
      <c r="E3219" s="45">
        <f>E3220+E3225+E3237</f>
        <v>0</v>
      </c>
      <c r="F3219" s="282">
        <f t="shared" ref="F3219:F3247" si="925">D3219/C3219*100</f>
        <v>96.846846846846844</v>
      </c>
    </row>
    <row r="3220" spans="1:6" s="30" customFormat="1" x14ac:dyDescent="0.2">
      <c r="A3220" s="46">
        <v>411000</v>
      </c>
      <c r="B3220" s="47" t="s">
        <v>45</v>
      </c>
      <c r="C3220" s="45">
        <f t="shared" ref="C3220:D3220" si="926">SUM(C3221:C3224)</f>
        <v>979200</v>
      </c>
      <c r="D3220" s="45">
        <f t="shared" si="926"/>
        <v>944200</v>
      </c>
      <c r="E3220" s="45">
        <f t="shared" ref="E3220" si="927">SUM(E3221:E3224)</f>
        <v>0</v>
      </c>
      <c r="F3220" s="282">
        <f t="shared" si="925"/>
        <v>96.425653594771248</v>
      </c>
    </row>
    <row r="3221" spans="1:6" s="30" customFormat="1" x14ac:dyDescent="0.2">
      <c r="A3221" s="48">
        <v>411100</v>
      </c>
      <c r="B3221" s="49" t="s">
        <v>46</v>
      </c>
      <c r="C3221" s="58">
        <v>905000</v>
      </c>
      <c r="D3221" s="58">
        <v>870000</v>
      </c>
      <c r="E3221" s="58">
        <v>0</v>
      </c>
      <c r="F3221" s="283">
        <f t="shared" si="925"/>
        <v>96.132596685082873</v>
      </c>
    </row>
    <row r="3222" spans="1:6" s="30" customFormat="1" x14ac:dyDescent="0.2">
      <c r="A3222" s="48">
        <v>411200</v>
      </c>
      <c r="B3222" s="49" t="s">
        <v>47</v>
      </c>
      <c r="C3222" s="58">
        <v>49600</v>
      </c>
      <c r="D3222" s="58">
        <v>49600</v>
      </c>
      <c r="E3222" s="58">
        <v>0</v>
      </c>
      <c r="F3222" s="283">
        <f t="shared" si="925"/>
        <v>100</v>
      </c>
    </row>
    <row r="3223" spans="1:6" s="30" customFormat="1" ht="40.5" x14ac:dyDescent="0.2">
      <c r="A3223" s="48">
        <v>411300</v>
      </c>
      <c r="B3223" s="49" t="s">
        <v>48</v>
      </c>
      <c r="C3223" s="58">
        <v>9600</v>
      </c>
      <c r="D3223" s="58">
        <v>9600</v>
      </c>
      <c r="E3223" s="58">
        <v>0</v>
      </c>
      <c r="F3223" s="283">
        <f t="shared" si="925"/>
        <v>100</v>
      </c>
    </row>
    <row r="3224" spans="1:6" s="30" customFormat="1" x14ac:dyDescent="0.2">
      <c r="A3224" s="48">
        <v>411400</v>
      </c>
      <c r="B3224" s="49" t="s">
        <v>49</v>
      </c>
      <c r="C3224" s="58">
        <v>15000</v>
      </c>
      <c r="D3224" s="58">
        <v>15000</v>
      </c>
      <c r="E3224" s="58">
        <v>0</v>
      </c>
      <c r="F3224" s="283">
        <f t="shared" si="925"/>
        <v>100</v>
      </c>
    </row>
    <row r="3225" spans="1:6" s="30" customFormat="1" x14ac:dyDescent="0.2">
      <c r="A3225" s="46">
        <v>412000</v>
      </c>
      <c r="B3225" s="51" t="s">
        <v>50</v>
      </c>
      <c r="C3225" s="45">
        <f>SUM(C3226:C3236)</f>
        <v>130300</v>
      </c>
      <c r="D3225" s="45">
        <f>SUM(D3226:D3236)</f>
        <v>130300</v>
      </c>
      <c r="E3225" s="45">
        <f>SUM(E3226:E3236)</f>
        <v>0</v>
      </c>
      <c r="F3225" s="282">
        <f t="shared" si="925"/>
        <v>100</v>
      </c>
    </row>
    <row r="3226" spans="1:6" s="30" customFormat="1" x14ac:dyDescent="0.2">
      <c r="A3226" s="48">
        <v>412200</v>
      </c>
      <c r="B3226" s="49" t="s">
        <v>52</v>
      </c>
      <c r="C3226" s="58">
        <v>86000</v>
      </c>
      <c r="D3226" s="58">
        <v>86000</v>
      </c>
      <c r="E3226" s="58">
        <v>0</v>
      </c>
      <c r="F3226" s="283">
        <f t="shared" si="925"/>
        <v>100</v>
      </c>
    </row>
    <row r="3227" spans="1:6" s="30" customFormat="1" x14ac:dyDescent="0.2">
      <c r="A3227" s="48">
        <v>412300</v>
      </c>
      <c r="B3227" s="49" t="s">
        <v>53</v>
      </c>
      <c r="C3227" s="58">
        <v>15000</v>
      </c>
      <c r="D3227" s="58">
        <v>15000</v>
      </c>
      <c r="E3227" s="58">
        <v>0</v>
      </c>
      <c r="F3227" s="283">
        <f t="shared" si="925"/>
        <v>100</v>
      </c>
    </row>
    <row r="3228" spans="1:6" s="30" customFormat="1" x14ac:dyDescent="0.2">
      <c r="A3228" s="48">
        <v>412500</v>
      </c>
      <c r="B3228" s="49" t="s">
        <v>57</v>
      </c>
      <c r="C3228" s="58">
        <v>4000</v>
      </c>
      <c r="D3228" s="58">
        <v>4000</v>
      </c>
      <c r="E3228" s="58">
        <v>0</v>
      </c>
      <c r="F3228" s="283">
        <f t="shared" si="925"/>
        <v>100</v>
      </c>
    </row>
    <row r="3229" spans="1:6" s="30" customFormat="1" x14ac:dyDescent="0.2">
      <c r="A3229" s="48">
        <v>412600</v>
      </c>
      <c r="B3229" s="49" t="s">
        <v>58</v>
      </c>
      <c r="C3229" s="58">
        <v>4000</v>
      </c>
      <c r="D3229" s="58">
        <v>3999.9999999999995</v>
      </c>
      <c r="E3229" s="58">
        <v>0</v>
      </c>
      <c r="F3229" s="283">
        <f t="shared" si="925"/>
        <v>99.999999999999986</v>
      </c>
    </row>
    <row r="3230" spans="1:6" s="30" customFormat="1" x14ac:dyDescent="0.2">
      <c r="A3230" s="48">
        <v>412700</v>
      </c>
      <c r="B3230" s="49" t="s">
        <v>60</v>
      </c>
      <c r="C3230" s="58">
        <v>15000</v>
      </c>
      <c r="D3230" s="58">
        <v>15000</v>
      </c>
      <c r="E3230" s="58">
        <v>0</v>
      </c>
      <c r="F3230" s="283">
        <f t="shared" si="925"/>
        <v>100</v>
      </c>
    </row>
    <row r="3231" spans="1:6" s="30" customFormat="1" x14ac:dyDescent="0.2">
      <c r="A3231" s="48">
        <v>412900</v>
      </c>
      <c r="B3231" s="53" t="s">
        <v>74</v>
      </c>
      <c r="C3231" s="58">
        <v>900</v>
      </c>
      <c r="D3231" s="58">
        <v>900</v>
      </c>
      <c r="E3231" s="58">
        <v>0</v>
      </c>
      <c r="F3231" s="283">
        <f t="shared" si="925"/>
        <v>100</v>
      </c>
    </row>
    <row r="3232" spans="1:6" s="30" customFormat="1" x14ac:dyDescent="0.2">
      <c r="A3232" s="48">
        <v>412900</v>
      </c>
      <c r="B3232" s="53" t="s">
        <v>75</v>
      </c>
      <c r="C3232" s="58">
        <v>2000</v>
      </c>
      <c r="D3232" s="58">
        <v>2000</v>
      </c>
      <c r="E3232" s="58">
        <v>0</v>
      </c>
      <c r="F3232" s="283">
        <f t="shared" si="925"/>
        <v>100</v>
      </c>
    </row>
    <row r="3233" spans="1:6" s="30" customFormat="1" x14ac:dyDescent="0.2">
      <c r="A3233" s="48">
        <v>412900</v>
      </c>
      <c r="B3233" s="53" t="s">
        <v>76</v>
      </c>
      <c r="C3233" s="58">
        <v>1000</v>
      </c>
      <c r="D3233" s="58">
        <v>1000</v>
      </c>
      <c r="E3233" s="58">
        <v>0</v>
      </c>
      <c r="F3233" s="283">
        <f t="shared" si="925"/>
        <v>100</v>
      </c>
    </row>
    <row r="3234" spans="1:6" s="30" customFormat="1" x14ac:dyDescent="0.2">
      <c r="A3234" s="48">
        <v>412900</v>
      </c>
      <c r="B3234" s="53" t="s">
        <v>77</v>
      </c>
      <c r="C3234" s="58">
        <v>800</v>
      </c>
      <c r="D3234" s="58">
        <v>800</v>
      </c>
      <c r="E3234" s="58">
        <v>0</v>
      </c>
      <c r="F3234" s="283">
        <f t="shared" si="925"/>
        <v>100</v>
      </c>
    </row>
    <row r="3235" spans="1:6" s="30" customFormat="1" x14ac:dyDescent="0.2">
      <c r="A3235" s="48">
        <v>412900</v>
      </c>
      <c r="B3235" s="53" t="s">
        <v>78</v>
      </c>
      <c r="C3235" s="58">
        <v>1500</v>
      </c>
      <c r="D3235" s="58">
        <v>1500</v>
      </c>
      <c r="E3235" s="58">
        <v>0</v>
      </c>
      <c r="F3235" s="283">
        <f t="shared" si="925"/>
        <v>100</v>
      </c>
    </row>
    <row r="3236" spans="1:6" s="30" customFormat="1" x14ac:dyDescent="0.2">
      <c r="A3236" s="48">
        <v>412900</v>
      </c>
      <c r="B3236" s="49" t="s">
        <v>80</v>
      </c>
      <c r="C3236" s="58">
        <v>100</v>
      </c>
      <c r="D3236" s="58">
        <v>100.00000000000001</v>
      </c>
      <c r="E3236" s="58">
        <v>0</v>
      </c>
      <c r="F3236" s="283">
        <f t="shared" si="925"/>
        <v>100.00000000000003</v>
      </c>
    </row>
    <row r="3237" spans="1:6" s="55" customFormat="1" x14ac:dyDescent="0.2">
      <c r="A3237" s="46">
        <v>413000</v>
      </c>
      <c r="B3237" s="51" t="s">
        <v>96</v>
      </c>
      <c r="C3237" s="45">
        <f t="shared" ref="C3237:D3237" si="928">C3238</f>
        <v>500</v>
      </c>
      <c r="D3237" s="45">
        <f t="shared" si="928"/>
        <v>500</v>
      </c>
      <c r="E3237" s="45">
        <f t="shared" ref="E3237" si="929">E3238</f>
        <v>0</v>
      </c>
      <c r="F3237" s="282">
        <f t="shared" si="925"/>
        <v>100</v>
      </c>
    </row>
    <row r="3238" spans="1:6" s="30" customFormat="1" x14ac:dyDescent="0.2">
      <c r="A3238" s="48">
        <v>413900</v>
      </c>
      <c r="B3238" s="49" t="s">
        <v>106</v>
      </c>
      <c r="C3238" s="58">
        <v>500</v>
      </c>
      <c r="D3238" s="58">
        <v>500</v>
      </c>
      <c r="E3238" s="58">
        <v>0</v>
      </c>
      <c r="F3238" s="283">
        <f t="shared" si="925"/>
        <v>100</v>
      </c>
    </row>
    <row r="3239" spans="1:6" s="30" customFormat="1" x14ac:dyDescent="0.2">
      <c r="A3239" s="46">
        <v>510000</v>
      </c>
      <c r="B3239" s="51" t="s">
        <v>244</v>
      </c>
      <c r="C3239" s="45">
        <f>C3240+0</f>
        <v>5000</v>
      </c>
      <c r="D3239" s="45">
        <f>D3240+0</f>
        <v>5000</v>
      </c>
      <c r="E3239" s="45">
        <f>E3240+0</f>
        <v>0</v>
      </c>
      <c r="F3239" s="282">
        <f t="shared" si="925"/>
        <v>100</v>
      </c>
    </row>
    <row r="3240" spans="1:6" s="30" customFormat="1" x14ac:dyDescent="0.2">
      <c r="A3240" s="46">
        <v>511000</v>
      </c>
      <c r="B3240" s="51" t="s">
        <v>245</v>
      </c>
      <c r="C3240" s="45">
        <f>SUM(C3241:C3241)</f>
        <v>5000</v>
      </c>
      <c r="D3240" s="45">
        <f>SUM(D3241:D3241)</f>
        <v>5000</v>
      </c>
      <c r="E3240" s="45">
        <f>SUM(E3241:E3241)</f>
        <v>0</v>
      </c>
      <c r="F3240" s="282">
        <f t="shared" si="925"/>
        <v>100</v>
      </c>
    </row>
    <row r="3241" spans="1:6" s="30" customFormat="1" x14ac:dyDescent="0.2">
      <c r="A3241" s="48">
        <v>511300</v>
      </c>
      <c r="B3241" s="49" t="s">
        <v>248</v>
      </c>
      <c r="C3241" s="58">
        <v>5000</v>
      </c>
      <c r="D3241" s="58">
        <v>5000</v>
      </c>
      <c r="E3241" s="58">
        <v>0</v>
      </c>
      <c r="F3241" s="283">
        <f t="shared" si="925"/>
        <v>100</v>
      </c>
    </row>
    <row r="3242" spans="1:6" s="55" customFormat="1" x14ac:dyDescent="0.2">
      <c r="A3242" s="46">
        <v>630000</v>
      </c>
      <c r="B3242" s="51" t="s">
        <v>275</v>
      </c>
      <c r="C3242" s="45">
        <f>C3243+C3245</f>
        <v>8500</v>
      </c>
      <c r="D3242" s="45">
        <f>D3243+D3245</f>
        <v>20000</v>
      </c>
      <c r="E3242" s="45">
        <f>E3243+E3245</f>
        <v>1800000</v>
      </c>
      <c r="F3242" s="282">
        <f t="shared" si="925"/>
        <v>235.29411764705884</v>
      </c>
    </row>
    <row r="3243" spans="1:6" s="55" customFormat="1" x14ac:dyDescent="0.2">
      <c r="A3243" s="46">
        <v>631000</v>
      </c>
      <c r="B3243" s="51" t="s">
        <v>276</v>
      </c>
      <c r="C3243" s="45">
        <f>0+C3244</f>
        <v>0</v>
      </c>
      <c r="D3243" s="45">
        <f>0+D3244</f>
        <v>0</v>
      </c>
      <c r="E3243" s="45">
        <f>0+E3244</f>
        <v>1800000</v>
      </c>
      <c r="F3243" s="282">
        <v>0</v>
      </c>
    </row>
    <row r="3244" spans="1:6" s="30" customFormat="1" x14ac:dyDescent="0.2">
      <c r="A3244" s="56">
        <v>631200</v>
      </c>
      <c r="B3244" s="49" t="s">
        <v>278</v>
      </c>
      <c r="C3244" s="58">
        <v>0</v>
      </c>
      <c r="D3244" s="58">
        <v>0</v>
      </c>
      <c r="E3244" s="58">
        <v>1800000</v>
      </c>
      <c r="F3244" s="283">
        <v>0</v>
      </c>
    </row>
    <row r="3245" spans="1:6" s="55" customFormat="1" x14ac:dyDescent="0.2">
      <c r="A3245" s="46">
        <v>638000</v>
      </c>
      <c r="B3245" s="51" t="s">
        <v>282</v>
      </c>
      <c r="C3245" s="45">
        <f t="shared" ref="C3245:D3245" si="930">C3246</f>
        <v>8500</v>
      </c>
      <c r="D3245" s="45">
        <f t="shared" si="930"/>
        <v>20000</v>
      </c>
      <c r="E3245" s="45">
        <f t="shared" ref="E3245" si="931">E3246</f>
        <v>0</v>
      </c>
      <c r="F3245" s="282">
        <f t="shared" si="925"/>
        <v>235.29411764705884</v>
      </c>
    </row>
    <row r="3246" spans="1:6" s="30" customFormat="1" x14ac:dyDescent="0.2">
      <c r="A3246" s="48">
        <v>638100</v>
      </c>
      <c r="B3246" s="49" t="s">
        <v>283</v>
      </c>
      <c r="C3246" s="58">
        <v>8500</v>
      </c>
      <c r="D3246" s="58">
        <v>20000</v>
      </c>
      <c r="E3246" s="58">
        <v>0</v>
      </c>
      <c r="F3246" s="283">
        <f t="shared" si="925"/>
        <v>235.29411764705884</v>
      </c>
    </row>
    <row r="3247" spans="1:6" s="30" customFormat="1" x14ac:dyDescent="0.2">
      <c r="A3247" s="89"/>
      <c r="B3247" s="83" t="s">
        <v>292</v>
      </c>
      <c r="C3247" s="87">
        <f>C3219+C3239+C3242</f>
        <v>1123500</v>
      </c>
      <c r="D3247" s="87">
        <f>D3219+D3239+D3242</f>
        <v>1100000</v>
      </c>
      <c r="E3247" s="87">
        <f>E3219+E3239+E3242</f>
        <v>1800000</v>
      </c>
      <c r="F3247" s="34">
        <f t="shared" si="925"/>
        <v>97.908322207387627</v>
      </c>
    </row>
    <row r="3248" spans="1:6" s="30" customFormat="1" x14ac:dyDescent="0.2">
      <c r="A3248" s="43"/>
      <c r="B3248" s="49"/>
      <c r="C3248" s="50"/>
      <c r="D3248" s="50"/>
      <c r="E3248" s="50"/>
      <c r="F3248" s="284"/>
    </row>
    <row r="3249" spans="1:6" s="30" customFormat="1" x14ac:dyDescent="0.2">
      <c r="A3249" s="43"/>
      <c r="B3249" s="44"/>
      <c r="C3249" s="67"/>
      <c r="D3249" s="67"/>
      <c r="E3249" s="67"/>
      <c r="F3249" s="279"/>
    </row>
    <row r="3250" spans="1:6" s="30" customFormat="1" x14ac:dyDescent="0.2">
      <c r="A3250" s="48" t="s">
        <v>471</v>
      </c>
      <c r="B3250" s="51"/>
      <c r="C3250" s="50"/>
      <c r="D3250" s="50"/>
      <c r="E3250" s="50"/>
      <c r="F3250" s="284"/>
    </row>
    <row r="3251" spans="1:6" s="30" customFormat="1" x14ac:dyDescent="0.2">
      <c r="A3251" s="48" t="s">
        <v>372</v>
      </c>
      <c r="B3251" s="51"/>
      <c r="C3251" s="50"/>
      <c r="D3251" s="50"/>
      <c r="E3251" s="50"/>
      <c r="F3251" s="284"/>
    </row>
    <row r="3252" spans="1:6" s="30" customFormat="1" x14ac:dyDescent="0.2">
      <c r="A3252" s="48" t="s">
        <v>472</v>
      </c>
      <c r="B3252" s="51"/>
      <c r="C3252" s="50"/>
      <c r="D3252" s="50"/>
      <c r="E3252" s="50"/>
      <c r="F3252" s="284"/>
    </row>
    <row r="3253" spans="1:6" s="30" customFormat="1" x14ac:dyDescent="0.2">
      <c r="A3253" s="48" t="s">
        <v>291</v>
      </c>
      <c r="B3253" s="51"/>
      <c r="C3253" s="50"/>
      <c r="D3253" s="50"/>
      <c r="E3253" s="50"/>
      <c r="F3253" s="284"/>
    </row>
    <row r="3254" spans="1:6" s="30" customFormat="1" x14ac:dyDescent="0.2">
      <c r="A3254" s="48"/>
      <c r="B3254" s="79"/>
      <c r="C3254" s="67"/>
      <c r="D3254" s="67"/>
      <c r="E3254" s="67"/>
      <c r="F3254" s="279"/>
    </row>
    <row r="3255" spans="1:6" s="30" customFormat="1" x14ac:dyDescent="0.2">
      <c r="A3255" s="46">
        <v>410000</v>
      </c>
      <c r="B3255" s="47" t="s">
        <v>44</v>
      </c>
      <c r="C3255" s="45">
        <f t="shared" ref="C3255:D3255" si="932">C3256+C3261</f>
        <v>965000</v>
      </c>
      <c r="D3255" s="45">
        <f t="shared" si="932"/>
        <v>963000</v>
      </c>
      <c r="E3255" s="45">
        <f t="shared" ref="E3255" si="933">E3256+E3261</f>
        <v>0</v>
      </c>
      <c r="F3255" s="282">
        <f t="shared" ref="F3255:F3278" si="934">D3255/C3255*100</f>
        <v>99.792746113989637</v>
      </c>
    </row>
    <row r="3256" spans="1:6" s="30" customFormat="1" x14ac:dyDescent="0.2">
      <c r="A3256" s="46">
        <v>411000</v>
      </c>
      <c r="B3256" s="47" t="s">
        <v>45</v>
      </c>
      <c r="C3256" s="45">
        <f t="shared" ref="C3256:D3256" si="935">SUM(C3257:C3260)</f>
        <v>842000</v>
      </c>
      <c r="D3256" s="45">
        <f t="shared" si="935"/>
        <v>840000</v>
      </c>
      <c r="E3256" s="45">
        <f t="shared" ref="E3256" si="936">SUM(E3257:E3260)</f>
        <v>0</v>
      </c>
      <c r="F3256" s="282">
        <f t="shared" si="934"/>
        <v>99.762470308788593</v>
      </c>
    </row>
    <row r="3257" spans="1:6" s="30" customFormat="1" x14ac:dyDescent="0.2">
      <c r="A3257" s="48">
        <v>411100</v>
      </c>
      <c r="B3257" s="49" t="s">
        <v>46</v>
      </c>
      <c r="C3257" s="58">
        <v>752000</v>
      </c>
      <c r="D3257" s="58">
        <v>800000</v>
      </c>
      <c r="E3257" s="58">
        <v>0</v>
      </c>
      <c r="F3257" s="283">
        <f t="shared" si="934"/>
        <v>106.38297872340425</v>
      </c>
    </row>
    <row r="3258" spans="1:6" s="30" customFormat="1" x14ac:dyDescent="0.2">
      <c r="A3258" s="48">
        <v>411200</v>
      </c>
      <c r="B3258" s="49" t="s">
        <v>47</v>
      </c>
      <c r="C3258" s="58">
        <v>30000</v>
      </c>
      <c r="D3258" s="58">
        <v>20000</v>
      </c>
      <c r="E3258" s="58">
        <v>0</v>
      </c>
      <c r="F3258" s="283">
        <f t="shared" si="934"/>
        <v>66.666666666666657</v>
      </c>
    </row>
    <row r="3259" spans="1:6" s="30" customFormat="1" ht="40.5" x14ac:dyDescent="0.2">
      <c r="A3259" s="48">
        <v>411300</v>
      </c>
      <c r="B3259" s="49" t="s">
        <v>48</v>
      </c>
      <c r="C3259" s="58">
        <v>40000</v>
      </c>
      <c r="D3259" s="58">
        <v>10000</v>
      </c>
      <c r="E3259" s="58">
        <v>0</v>
      </c>
      <c r="F3259" s="283">
        <f t="shared" si="934"/>
        <v>25</v>
      </c>
    </row>
    <row r="3260" spans="1:6" s="30" customFormat="1" x14ac:dyDescent="0.2">
      <c r="A3260" s="48">
        <v>411400</v>
      </c>
      <c r="B3260" s="49" t="s">
        <v>49</v>
      </c>
      <c r="C3260" s="58">
        <v>19999.999999999967</v>
      </c>
      <c r="D3260" s="58">
        <v>10000</v>
      </c>
      <c r="E3260" s="58">
        <v>0</v>
      </c>
      <c r="F3260" s="283">
        <f t="shared" si="934"/>
        <v>50.000000000000078</v>
      </c>
    </row>
    <row r="3261" spans="1:6" s="30" customFormat="1" x14ac:dyDescent="0.2">
      <c r="A3261" s="46">
        <v>412000</v>
      </c>
      <c r="B3261" s="51" t="s">
        <v>50</v>
      </c>
      <c r="C3261" s="45">
        <f>SUM(C3262:C3271)</f>
        <v>123000</v>
      </c>
      <c r="D3261" s="45">
        <f>SUM(D3262:D3271)</f>
        <v>123000</v>
      </c>
      <c r="E3261" s="45">
        <f>SUM(E3262:E3271)</f>
        <v>0</v>
      </c>
      <c r="F3261" s="282">
        <f t="shared" si="934"/>
        <v>100</v>
      </c>
    </row>
    <row r="3262" spans="1:6" s="30" customFormat="1" x14ac:dyDescent="0.2">
      <c r="A3262" s="48">
        <v>412200</v>
      </c>
      <c r="B3262" s="49" t="s">
        <v>52</v>
      </c>
      <c r="C3262" s="58">
        <v>69000</v>
      </c>
      <c r="D3262" s="58">
        <v>69000</v>
      </c>
      <c r="E3262" s="58">
        <v>0</v>
      </c>
      <c r="F3262" s="283">
        <f t="shared" si="934"/>
        <v>100</v>
      </c>
    </row>
    <row r="3263" spans="1:6" s="30" customFormat="1" x14ac:dyDescent="0.2">
      <c r="A3263" s="48">
        <v>412300</v>
      </c>
      <c r="B3263" s="49" t="s">
        <v>53</v>
      </c>
      <c r="C3263" s="58">
        <v>20000</v>
      </c>
      <c r="D3263" s="58">
        <v>20000</v>
      </c>
      <c r="E3263" s="58">
        <v>0</v>
      </c>
      <c r="F3263" s="283">
        <f t="shared" si="934"/>
        <v>100</v>
      </c>
    </row>
    <row r="3264" spans="1:6" s="30" customFormat="1" x14ac:dyDescent="0.2">
      <c r="A3264" s="48">
        <v>412500</v>
      </c>
      <c r="B3264" s="49" t="s">
        <v>57</v>
      </c>
      <c r="C3264" s="58">
        <v>4000</v>
      </c>
      <c r="D3264" s="58">
        <v>4000</v>
      </c>
      <c r="E3264" s="58">
        <v>0</v>
      </c>
      <c r="F3264" s="283">
        <f t="shared" si="934"/>
        <v>100</v>
      </c>
    </row>
    <row r="3265" spans="1:6" s="30" customFormat="1" x14ac:dyDescent="0.2">
      <c r="A3265" s="48">
        <v>412600</v>
      </c>
      <c r="B3265" s="49" t="s">
        <v>58</v>
      </c>
      <c r="C3265" s="58">
        <v>10000</v>
      </c>
      <c r="D3265" s="58">
        <v>10000</v>
      </c>
      <c r="E3265" s="58">
        <v>0</v>
      </c>
      <c r="F3265" s="283">
        <f t="shared" si="934"/>
        <v>100</v>
      </c>
    </row>
    <row r="3266" spans="1:6" s="30" customFormat="1" x14ac:dyDescent="0.2">
      <c r="A3266" s="48">
        <v>412700</v>
      </c>
      <c r="B3266" s="49" t="s">
        <v>60</v>
      </c>
      <c r="C3266" s="58">
        <v>7200</v>
      </c>
      <c r="D3266" s="58">
        <v>7200</v>
      </c>
      <c r="E3266" s="58">
        <v>0</v>
      </c>
      <c r="F3266" s="283">
        <f t="shared" si="934"/>
        <v>100</v>
      </c>
    </row>
    <row r="3267" spans="1:6" s="30" customFormat="1" x14ac:dyDescent="0.2">
      <c r="A3267" s="48">
        <v>412900</v>
      </c>
      <c r="B3267" s="49" t="s">
        <v>74</v>
      </c>
      <c r="C3267" s="58">
        <v>1500</v>
      </c>
      <c r="D3267" s="58">
        <v>1500</v>
      </c>
      <c r="E3267" s="58">
        <v>0</v>
      </c>
      <c r="F3267" s="283">
        <f t="shared" si="934"/>
        <v>100</v>
      </c>
    </row>
    <row r="3268" spans="1:6" s="30" customFormat="1" x14ac:dyDescent="0.2">
      <c r="A3268" s="48">
        <v>412900</v>
      </c>
      <c r="B3268" s="53" t="s">
        <v>75</v>
      </c>
      <c r="C3268" s="58">
        <v>5000</v>
      </c>
      <c r="D3268" s="58">
        <v>5000</v>
      </c>
      <c r="E3268" s="58">
        <v>0</v>
      </c>
      <c r="F3268" s="283">
        <f t="shared" si="934"/>
        <v>100</v>
      </c>
    </row>
    <row r="3269" spans="1:6" s="30" customFormat="1" x14ac:dyDescent="0.2">
      <c r="A3269" s="48">
        <v>412900</v>
      </c>
      <c r="B3269" s="53" t="s">
        <v>76</v>
      </c>
      <c r="C3269" s="58">
        <v>1000</v>
      </c>
      <c r="D3269" s="58">
        <v>1000</v>
      </c>
      <c r="E3269" s="58">
        <v>0</v>
      </c>
      <c r="F3269" s="283">
        <f t="shared" si="934"/>
        <v>100</v>
      </c>
    </row>
    <row r="3270" spans="1:6" s="30" customFormat="1" x14ac:dyDescent="0.2">
      <c r="A3270" s="48">
        <v>412900</v>
      </c>
      <c r="B3270" s="53" t="s">
        <v>77</v>
      </c>
      <c r="C3270" s="58">
        <v>3500</v>
      </c>
      <c r="D3270" s="58">
        <v>3500</v>
      </c>
      <c r="E3270" s="58">
        <v>0</v>
      </c>
      <c r="F3270" s="283">
        <f t="shared" si="934"/>
        <v>100</v>
      </c>
    </row>
    <row r="3271" spans="1:6" s="30" customFormat="1" x14ac:dyDescent="0.2">
      <c r="A3271" s="48">
        <v>412900</v>
      </c>
      <c r="B3271" s="53" t="s">
        <v>78</v>
      </c>
      <c r="C3271" s="58">
        <v>1800</v>
      </c>
      <c r="D3271" s="58">
        <v>1800</v>
      </c>
      <c r="E3271" s="58">
        <v>0</v>
      </c>
      <c r="F3271" s="283">
        <f t="shared" si="934"/>
        <v>100</v>
      </c>
    </row>
    <row r="3272" spans="1:6" s="30" customFormat="1" x14ac:dyDescent="0.2">
      <c r="A3272" s="46">
        <v>510000</v>
      </c>
      <c r="B3272" s="51" t="s">
        <v>244</v>
      </c>
      <c r="C3272" s="45">
        <f>C3273+0+0</f>
        <v>5000</v>
      </c>
      <c r="D3272" s="45">
        <f>D3273+0+0</f>
        <v>5000</v>
      </c>
      <c r="E3272" s="45">
        <f>E3273+0+0</f>
        <v>0</v>
      </c>
      <c r="F3272" s="282">
        <f t="shared" si="934"/>
        <v>100</v>
      </c>
    </row>
    <row r="3273" spans="1:6" s="30" customFormat="1" x14ac:dyDescent="0.2">
      <c r="A3273" s="46">
        <v>511000</v>
      </c>
      <c r="B3273" s="51" t="s">
        <v>245</v>
      </c>
      <c r="C3273" s="45">
        <f t="shared" ref="C3273:D3273" si="937">SUM(C3274:C3274)</f>
        <v>5000</v>
      </c>
      <c r="D3273" s="45">
        <f t="shared" si="937"/>
        <v>5000</v>
      </c>
      <c r="E3273" s="45">
        <f t="shared" ref="E3273" si="938">SUM(E3274:E3274)</f>
        <v>0</v>
      </c>
      <c r="F3273" s="282">
        <f t="shared" si="934"/>
        <v>100</v>
      </c>
    </row>
    <row r="3274" spans="1:6" s="30" customFormat="1" x14ac:dyDescent="0.2">
      <c r="A3274" s="48">
        <v>511300</v>
      </c>
      <c r="B3274" s="49" t="s">
        <v>248</v>
      </c>
      <c r="C3274" s="58">
        <v>5000</v>
      </c>
      <c r="D3274" s="58">
        <v>5000</v>
      </c>
      <c r="E3274" s="58">
        <v>0</v>
      </c>
      <c r="F3274" s="283">
        <f t="shared" si="934"/>
        <v>100</v>
      </c>
    </row>
    <row r="3275" spans="1:6" s="55" customFormat="1" x14ac:dyDescent="0.2">
      <c r="A3275" s="46">
        <v>630000</v>
      </c>
      <c r="B3275" s="51" t="s">
        <v>275</v>
      </c>
      <c r="C3275" s="45">
        <f>C3276+0</f>
        <v>0</v>
      </c>
      <c r="D3275" s="45">
        <f>D3276+0</f>
        <v>0</v>
      </c>
      <c r="E3275" s="45">
        <f>E3276+0</f>
        <v>40575800</v>
      </c>
      <c r="F3275" s="282">
        <v>0</v>
      </c>
    </row>
    <row r="3276" spans="1:6" s="55" customFormat="1" x14ac:dyDescent="0.2">
      <c r="A3276" s="46">
        <v>631000</v>
      </c>
      <c r="B3276" s="51" t="s">
        <v>276</v>
      </c>
      <c r="C3276" s="45">
        <f>0+C3277</f>
        <v>0</v>
      </c>
      <c r="D3276" s="45">
        <f>0+D3277</f>
        <v>0</v>
      </c>
      <c r="E3276" s="45">
        <f>0+E3277</f>
        <v>40575800</v>
      </c>
      <c r="F3276" s="282">
        <v>0</v>
      </c>
    </row>
    <row r="3277" spans="1:6" s="30" customFormat="1" x14ac:dyDescent="0.2">
      <c r="A3277" s="56">
        <v>631200</v>
      </c>
      <c r="B3277" s="49" t="s">
        <v>278</v>
      </c>
      <c r="C3277" s="58">
        <v>0</v>
      </c>
      <c r="D3277" s="58">
        <v>0</v>
      </c>
      <c r="E3277" s="58">
        <v>40575800</v>
      </c>
      <c r="F3277" s="283">
        <v>0</v>
      </c>
    </row>
    <row r="3278" spans="1:6" s="30" customFormat="1" x14ac:dyDescent="0.2">
      <c r="A3278" s="89"/>
      <c r="B3278" s="83" t="s">
        <v>292</v>
      </c>
      <c r="C3278" s="87">
        <f>C3255+C3272+C3275</f>
        <v>970000</v>
      </c>
      <c r="D3278" s="87">
        <f>D3255+D3272+D3275</f>
        <v>968000</v>
      </c>
      <c r="E3278" s="87">
        <f>E3255+E3272+E3275</f>
        <v>40575800</v>
      </c>
      <c r="F3278" s="34">
        <f t="shared" si="934"/>
        <v>99.793814432989691</v>
      </c>
    </row>
    <row r="3279" spans="1:6" s="30" customFormat="1" x14ac:dyDescent="0.2">
      <c r="A3279" s="43"/>
      <c r="B3279" s="49"/>
      <c r="C3279" s="50"/>
      <c r="D3279" s="50"/>
      <c r="E3279" s="50"/>
      <c r="F3279" s="284"/>
    </row>
    <row r="3280" spans="1:6" s="30" customFormat="1" x14ac:dyDescent="0.2">
      <c r="A3280" s="43"/>
      <c r="B3280" s="44"/>
      <c r="C3280" s="67"/>
      <c r="D3280" s="67"/>
      <c r="E3280" s="67"/>
      <c r="F3280" s="279"/>
    </row>
    <row r="3281" spans="1:6" s="30" customFormat="1" x14ac:dyDescent="0.2">
      <c r="A3281" s="48" t="s">
        <v>473</v>
      </c>
      <c r="B3281" s="51"/>
      <c r="C3281" s="50"/>
      <c r="D3281" s="50"/>
      <c r="E3281" s="50"/>
      <c r="F3281" s="284"/>
    </row>
    <row r="3282" spans="1:6" s="30" customFormat="1" x14ac:dyDescent="0.2">
      <c r="A3282" s="48" t="s">
        <v>372</v>
      </c>
      <c r="B3282" s="51"/>
      <c r="C3282" s="50"/>
      <c r="D3282" s="50"/>
      <c r="E3282" s="50"/>
      <c r="F3282" s="284"/>
    </row>
    <row r="3283" spans="1:6" s="30" customFormat="1" x14ac:dyDescent="0.2">
      <c r="A3283" s="48" t="s">
        <v>474</v>
      </c>
      <c r="B3283" s="51"/>
      <c r="C3283" s="50"/>
      <c r="D3283" s="50"/>
      <c r="E3283" s="50"/>
      <c r="F3283" s="284"/>
    </row>
    <row r="3284" spans="1:6" s="30" customFormat="1" x14ac:dyDescent="0.2">
      <c r="A3284" s="48" t="s">
        <v>291</v>
      </c>
      <c r="B3284" s="51"/>
      <c r="C3284" s="50"/>
      <c r="D3284" s="50"/>
      <c r="E3284" s="50"/>
      <c r="F3284" s="284"/>
    </row>
    <row r="3285" spans="1:6" s="30" customFormat="1" x14ac:dyDescent="0.2">
      <c r="A3285" s="48"/>
      <c r="B3285" s="79"/>
      <c r="C3285" s="67"/>
      <c r="D3285" s="67"/>
      <c r="E3285" s="67"/>
      <c r="F3285" s="279"/>
    </row>
    <row r="3286" spans="1:6" s="30" customFormat="1" x14ac:dyDescent="0.2">
      <c r="A3286" s="46">
        <v>410000</v>
      </c>
      <c r="B3286" s="47" t="s">
        <v>44</v>
      </c>
      <c r="C3286" s="45">
        <f t="shared" ref="C3286:D3286" si="939">C3287+C3292</f>
        <v>1172000</v>
      </c>
      <c r="D3286" s="45">
        <f t="shared" si="939"/>
        <v>1164400</v>
      </c>
      <c r="E3286" s="45">
        <f t="shared" ref="E3286" si="940">E3287+E3292</f>
        <v>0</v>
      </c>
      <c r="F3286" s="282">
        <f t="shared" ref="F3286:F3310" si="941">D3286/C3286*100</f>
        <v>99.351535836177476</v>
      </c>
    </row>
    <row r="3287" spans="1:6" s="30" customFormat="1" x14ac:dyDescent="0.2">
      <c r="A3287" s="46">
        <v>411000</v>
      </c>
      <c r="B3287" s="47" t="s">
        <v>45</v>
      </c>
      <c r="C3287" s="45">
        <f t="shared" ref="C3287:D3287" si="942">SUM(C3288:C3291)</f>
        <v>1068600</v>
      </c>
      <c r="D3287" s="45">
        <f t="shared" si="942"/>
        <v>1059200</v>
      </c>
      <c r="E3287" s="45">
        <f t="shared" ref="E3287" si="943">SUM(E3288:E3291)</f>
        <v>0</v>
      </c>
      <c r="F3287" s="282">
        <f t="shared" si="941"/>
        <v>99.120344375818831</v>
      </c>
    </row>
    <row r="3288" spans="1:6" s="30" customFormat="1" x14ac:dyDescent="0.2">
      <c r="A3288" s="48">
        <v>411100</v>
      </c>
      <c r="B3288" s="49" t="s">
        <v>46</v>
      </c>
      <c r="C3288" s="58">
        <v>1022000</v>
      </c>
      <c r="D3288" s="58">
        <v>985000</v>
      </c>
      <c r="E3288" s="58">
        <v>0</v>
      </c>
      <c r="F3288" s="283">
        <f t="shared" si="941"/>
        <v>96.379647749510767</v>
      </c>
    </row>
    <row r="3289" spans="1:6" s="30" customFormat="1" x14ac:dyDescent="0.2">
      <c r="A3289" s="48">
        <v>411200</v>
      </c>
      <c r="B3289" s="49" t="s">
        <v>47</v>
      </c>
      <c r="C3289" s="58">
        <v>32000</v>
      </c>
      <c r="D3289" s="58">
        <v>37000</v>
      </c>
      <c r="E3289" s="58">
        <v>0</v>
      </c>
      <c r="F3289" s="283">
        <f t="shared" si="941"/>
        <v>115.625</v>
      </c>
    </row>
    <row r="3290" spans="1:6" s="30" customFormat="1" ht="40.5" x14ac:dyDescent="0.2">
      <c r="A3290" s="48">
        <v>411300</v>
      </c>
      <c r="B3290" s="49" t="s">
        <v>48</v>
      </c>
      <c r="C3290" s="58">
        <v>6600</v>
      </c>
      <c r="D3290" s="58">
        <v>20400</v>
      </c>
      <c r="E3290" s="58">
        <v>0</v>
      </c>
      <c r="F3290" s="283"/>
    </row>
    <row r="3291" spans="1:6" s="30" customFormat="1" x14ac:dyDescent="0.2">
      <c r="A3291" s="48">
        <v>411400</v>
      </c>
      <c r="B3291" s="49" t="s">
        <v>49</v>
      </c>
      <c r="C3291" s="58">
        <v>8000</v>
      </c>
      <c r="D3291" s="58">
        <v>16800</v>
      </c>
      <c r="E3291" s="58">
        <v>0</v>
      </c>
      <c r="F3291" s="283">
        <f t="shared" si="941"/>
        <v>210</v>
      </c>
    </row>
    <row r="3292" spans="1:6" s="30" customFormat="1" x14ac:dyDescent="0.2">
      <c r="A3292" s="46">
        <v>412000</v>
      </c>
      <c r="B3292" s="51" t="s">
        <v>50</v>
      </c>
      <c r="C3292" s="45">
        <f>SUM(C3293:C3301)</f>
        <v>103400</v>
      </c>
      <c r="D3292" s="45">
        <f>SUM(D3293:D3301)</f>
        <v>105200</v>
      </c>
      <c r="E3292" s="45">
        <f>SUM(E3293:E3301)</f>
        <v>0</v>
      </c>
      <c r="F3292" s="282">
        <f t="shared" si="941"/>
        <v>101.74081237911025</v>
      </c>
    </row>
    <row r="3293" spans="1:6" s="30" customFormat="1" x14ac:dyDescent="0.2">
      <c r="A3293" s="48">
        <v>412200</v>
      </c>
      <c r="B3293" s="49" t="s">
        <v>52</v>
      </c>
      <c r="C3293" s="58">
        <v>50000</v>
      </c>
      <c r="D3293" s="58">
        <v>50000</v>
      </c>
      <c r="E3293" s="58">
        <v>0</v>
      </c>
      <c r="F3293" s="283">
        <f t="shared" si="941"/>
        <v>100</v>
      </c>
    </row>
    <row r="3294" spans="1:6" s="30" customFormat="1" x14ac:dyDescent="0.2">
      <c r="A3294" s="48">
        <v>412300</v>
      </c>
      <c r="B3294" s="49" t="s">
        <v>53</v>
      </c>
      <c r="C3294" s="58">
        <v>13000</v>
      </c>
      <c r="D3294" s="58">
        <v>13000</v>
      </c>
      <c r="E3294" s="58">
        <v>0</v>
      </c>
      <c r="F3294" s="283">
        <f t="shared" si="941"/>
        <v>100</v>
      </c>
    </row>
    <row r="3295" spans="1:6" s="30" customFormat="1" x14ac:dyDescent="0.2">
      <c r="A3295" s="48">
        <v>412500</v>
      </c>
      <c r="B3295" s="49" t="s">
        <v>57</v>
      </c>
      <c r="C3295" s="58">
        <v>5000</v>
      </c>
      <c r="D3295" s="58">
        <v>5000</v>
      </c>
      <c r="E3295" s="58">
        <v>0</v>
      </c>
      <c r="F3295" s="283">
        <f t="shared" si="941"/>
        <v>100</v>
      </c>
    </row>
    <row r="3296" spans="1:6" s="30" customFormat="1" x14ac:dyDescent="0.2">
      <c r="A3296" s="48">
        <v>412600</v>
      </c>
      <c r="B3296" s="49" t="s">
        <v>58</v>
      </c>
      <c r="C3296" s="58">
        <v>6500</v>
      </c>
      <c r="D3296" s="58">
        <v>6500</v>
      </c>
      <c r="E3296" s="58">
        <v>0</v>
      </c>
      <c r="F3296" s="283">
        <f t="shared" si="941"/>
        <v>100</v>
      </c>
    </row>
    <row r="3297" spans="1:6" s="30" customFormat="1" x14ac:dyDescent="0.2">
      <c r="A3297" s="48">
        <v>412700</v>
      </c>
      <c r="B3297" s="49" t="s">
        <v>60</v>
      </c>
      <c r="C3297" s="58">
        <v>26000</v>
      </c>
      <c r="D3297" s="58">
        <v>26000</v>
      </c>
      <c r="E3297" s="58">
        <v>0</v>
      </c>
      <c r="F3297" s="283">
        <f t="shared" si="941"/>
        <v>100</v>
      </c>
    </row>
    <row r="3298" spans="1:6" s="30" customFormat="1" x14ac:dyDescent="0.2">
      <c r="A3298" s="48">
        <v>412900</v>
      </c>
      <c r="B3298" s="53" t="s">
        <v>75</v>
      </c>
      <c r="C3298" s="58">
        <v>0</v>
      </c>
      <c r="D3298" s="58">
        <v>1200</v>
      </c>
      <c r="E3298" s="58">
        <v>0</v>
      </c>
      <c r="F3298" s="283">
        <v>0</v>
      </c>
    </row>
    <row r="3299" spans="1:6" s="30" customFormat="1" x14ac:dyDescent="0.2">
      <c r="A3299" s="48">
        <v>412900</v>
      </c>
      <c r="B3299" s="53" t="s">
        <v>76</v>
      </c>
      <c r="C3299" s="58">
        <v>500</v>
      </c>
      <c r="D3299" s="58">
        <v>500</v>
      </c>
      <c r="E3299" s="58">
        <v>0</v>
      </c>
      <c r="F3299" s="283">
        <f t="shared" si="941"/>
        <v>100</v>
      </c>
    </row>
    <row r="3300" spans="1:6" s="30" customFormat="1" x14ac:dyDescent="0.2">
      <c r="A3300" s="48">
        <v>412900</v>
      </c>
      <c r="B3300" s="53" t="s">
        <v>77</v>
      </c>
      <c r="C3300" s="58">
        <v>500</v>
      </c>
      <c r="D3300" s="58">
        <v>1000</v>
      </c>
      <c r="E3300" s="58">
        <v>0</v>
      </c>
      <c r="F3300" s="283">
        <f t="shared" si="941"/>
        <v>200</v>
      </c>
    </row>
    <row r="3301" spans="1:6" s="30" customFormat="1" x14ac:dyDescent="0.2">
      <c r="A3301" s="48">
        <v>412900</v>
      </c>
      <c r="B3301" s="53" t="s">
        <v>78</v>
      </c>
      <c r="C3301" s="58">
        <v>1900</v>
      </c>
      <c r="D3301" s="58">
        <v>2000</v>
      </c>
      <c r="E3301" s="58">
        <v>0</v>
      </c>
      <c r="F3301" s="283">
        <f t="shared" si="941"/>
        <v>105.26315789473684</v>
      </c>
    </row>
    <row r="3302" spans="1:6" s="55" customFormat="1" x14ac:dyDescent="0.2">
      <c r="A3302" s="46">
        <v>510000</v>
      </c>
      <c r="B3302" s="51" t="s">
        <v>244</v>
      </c>
      <c r="C3302" s="45">
        <f>C3303+0</f>
        <v>5000</v>
      </c>
      <c r="D3302" s="45">
        <f>D3303+0</f>
        <v>5000</v>
      </c>
      <c r="E3302" s="45">
        <f>E3303+0</f>
        <v>0</v>
      </c>
      <c r="F3302" s="282">
        <f t="shared" si="941"/>
        <v>100</v>
      </c>
    </row>
    <row r="3303" spans="1:6" s="55" customFormat="1" x14ac:dyDescent="0.2">
      <c r="A3303" s="46">
        <v>511000</v>
      </c>
      <c r="B3303" s="51" t="s">
        <v>245</v>
      </c>
      <c r="C3303" s="45">
        <f t="shared" ref="C3303:D3303" si="944">C3304</f>
        <v>5000</v>
      </c>
      <c r="D3303" s="45">
        <f t="shared" si="944"/>
        <v>5000</v>
      </c>
      <c r="E3303" s="45">
        <f t="shared" ref="E3303" si="945">E3304</f>
        <v>0</v>
      </c>
      <c r="F3303" s="282">
        <f t="shared" si="941"/>
        <v>100</v>
      </c>
    </row>
    <row r="3304" spans="1:6" s="30" customFormat="1" x14ac:dyDescent="0.2">
      <c r="A3304" s="48">
        <v>511300</v>
      </c>
      <c r="B3304" s="49" t="s">
        <v>248</v>
      </c>
      <c r="C3304" s="58">
        <v>5000</v>
      </c>
      <c r="D3304" s="58">
        <v>5000</v>
      </c>
      <c r="E3304" s="58">
        <v>0</v>
      </c>
      <c r="F3304" s="283">
        <f t="shared" si="941"/>
        <v>100</v>
      </c>
    </row>
    <row r="3305" spans="1:6" s="55" customFormat="1" x14ac:dyDescent="0.2">
      <c r="A3305" s="46">
        <v>630000</v>
      </c>
      <c r="B3305" s="51" t="s">
        <v>275</v>
      </c>
      <c r="C3305" s="45">
        <f>C3306+C3308</f>
        <v>0</v>
      </c>
      <c r="D3305" s="45">
        <f>D3306+D3308</f>
        <v>25100</v>
      </c>
      <c r="E3305" s="45">
        <f>E3306+E3308</f>
        <v>9950000</v>
      </c>
      <c r="F3305" s="282">
        <v>0</v>
      </c>
    </row>
    <row r="3306" spans="1:6" s="55" customFormat="1" x14ac:dyDescent="0.2">
      <c r="A3306" s="46">
        <v>631000</v>
      </c>
      <c r="B3306" s="51" t="s">
        <v>276</v>
      </c>
      <c r="C3306" s="45">
        <f>0+C3307</f>
        <v>0</v>
      </c>
      <c r="D3306" s="45">
        <f>0+D3307</f>
        <v>0</v>
      </c>
      <c r="E3306" s="45">
        <f>0+E3307</f>
        <v>9950000</v>
      </c>
      <c r="F3306" s="282">
        <v>0</v>
      </c>
    </row>
    <row r="3307" spans="1:6" s="30" customFormat="1" x14ac:dyDescent="0.2">
      <c r="A3307" s="56">
        <v>631200</v>
      </c>
      <c r="B3307" s="49" t="s">
        <v>278</v>
      </c>
      <c r="C3307" s="58">
        <v>0</v>
      </c>
      <c r="D3307" s="58">
        <v>0</v>
      </c>
      <c r="E3307" s="58">
        <v>9950000</v>
      </c>
      <c r="F3307" s="283">
        <v>0</v>
      </c>
    </row>
    <row r="3308" spans="1:6" s="55" customFormat="1" x14ac:dyDescent="0.2">
      <c r="A3308" s="46">
        <v>638000</v>
      </c>
      <c r="B3308" s="51" t="s">
        <v>282</v>
      </c>
      <c r="C3308" s="45">
        <f t="shared" ref="C3308:D3308" si="946">C3309</f>
        <v>0</v>
      </c>
      <c r="D3308" s="45">
        <f t="shared" si="946"/>
        <v>25100</v>
      </c>
      <c r="E3308" s="45">
        <f t="shared" ref="E3308" si="947">E3309</f>
        <v>0</v>
      </c>
      <c r="F3308" s="282">
        <v>0</v>
      </c>
    </row>
    <row r="3309" spans="1:6" s="30" customFormat="1" x14ac:dyDescent="0.2">
      <c r="A3309" s="48">
        <v>638100</v>
      </c>
      <c r="B3309" s="49" t="s">
        <v>283</v>
      </c>
      <c r="C3309" s="58">
        <v>0</v>
      </c>
      <c r="D3309" s="58">
        <v>25100</v>
      </c>
      <c r="E3309" s="58">
        <v>0</v>
      </c>
      <c r="F3309" s="283">
        <v>0</v>
      </c>
    </row>
    <row r="3310" spans="1:6" s="30" customFormat="1" x14ac:dyDescent="0.2">
      <c r="A3310" s="89"/>
      <c r="B3310" s="83" t="s">
        <v>292</v>
      </c>
      <c r="C3310" s="87">
        <f>C3286+C3302+C3305</f>
        <v>1177000</v>
      </c>
      <c r="D3310" s="87">
        <f>D3286+D3302+D3305</f>
        <v>1194500</v>
      </c>
      <c r="E3310" s="87">
        <f>E3286+E3302+E3305</f>
        <v>9950000</v>
      </c>
      <c r="F3310" s="34">
        <f t="shared" si="941"/>
        <v>101.48683092608326</v>
      </c>
    </row>
    <row r="3311" spans="1:6" s="30" customFormat="1" x14ac:dyDescent="0.2">
      <c r="A3311" s="43"/>
      <c r="B3311" s="49"/>
      <c r="C3311" s="50"/>
      <c r="D3311" s="50"/>
      <c r="E3311" s="50"/>
      <c r="F3311" s="284"/>
    </row>
    <row r="3312" spans="1:6" s="30" customFormat="1" x14ac:dyDescent="0.2">
      <c r="A3312" s="43"/>
      <c r="B3312" s="44"/>
      <c r="C3312" s="67"/>
      <c r="D3312" s="67"/>
      <c r="E3312" s="67"/>
      <c r="F3312" s="279"/>
    </row>
    <row r="3313" spans="1:6" s="30" customFormat="1" x14ac:dyDescent="0.2">
      <c r="A3313" s="48" t="s">
        <v>475</v>
      </c>
      <c r="B3313" s="51"/>
      <c r="C3313" s="50"/>
      <c r="D3313" s="50"/>
      <c r="E3313" s="50"/>
      <c r="F3313" s="284"/>
    </row>
    <row r="3314" spans="1:6" s="30" customFormat="1" x14ac:dyDescent="0.2">
      <c r="A3314" s="48" t="s">
        <v>372</v>
      </c>
      <c r="B3314" s="51"/>
      <c r="C3314" s="50"/>
      <c r="D3314" s="50"/>
      <c r="E3314" s="50"/>
      <c r="F3314" s="284"/>
    </row>
    <row r="3315" spans="1:6" s="30" customFormat="1" x14ac:dyDescent="0.2">
      <c r="A3315" s="48" t="s">
        <v>476</v>
      </c>
      <c r="B3315" s="51"/>
      <c r="C3315" s="50"/>
      <c r="D3315" s="50"/>
      <c r="E3315" s="50"/>
      <c r="F3315" s="284"/>
    </row>
    <row r="3316" spans="1:6" s="30" customFormat="1" x14ac:dyDescent="0.2">
      <c r="A3316" s="48" t="s">
        <v>291</v>
      </c>
      <c r="B3316" s="51"/>
      <c r="C3316" s="50"/>
      <c r="D3316" s="50"/>
      <c r="E3316" s="50"/>
      <c r="F3316" s="284"/>
    </row>
    <row r="3317" spans="1:6" s="30" customFormat="1" x14ac:dyDescent="0.2">
      <c r="A3317" s="48"/>
      <c r="B3317" s="79"/>
      <c r="C3317" s="67"/>
      <c r="D3317" s="67"/>
      <c r="E3317" s="67"/>
      <c r="F3317" s="279"/>
    </row>
    <row r="3318" spans="1:6" s="30" customFormat="1" x14ac:dyDescent="0.2">
      <c r="A3318" s="46">
        <v>410000</v>
      </c>
      <c r="B3318" s="47" t="s">
        <v>44</v>
      </c>
      <c r="C3318" s="45">
        <f t="shared" ref="C3318:D3318" si="948">C3319+C3324</f>
        <v>819300</v>
      </c>
      <c r="D3318" s="45">
        <f t="shared" si="948"/>
        <v>835399.99999999965</v>
      </c>
      <c r="E3318" s="45">
        <f t="shared" ref="E3318" si="949">E3319+E3324</f>
        <v>0</v>
      </c>
      <c r="F3318" s="282">
        <f t="shared" ref="F3318:F3343" si="950">D3318/C3318*100</f>
        <v>101.96509215183688</v>
      </c>
    </row>
    <row r="3319" spans="1:6" s="30" customFormat="1" x14ac:dyDescent="0.2">
      <c r="A3319" s="46">
        <v>411000</v>
      </c>
      <c r="B3319" s="47" t="s">
        <v>45</v>
      </c>
      <c r="C3319" s="45">
        <f t="shared" ref="C3319:D3319" si="951">SUM(C3320:C3323)</f>
        <v>738300</v>
      </c>
      <c r="D3319" s="45">
        <f t="shared" si="951"/>
        <v>755399.99999999965</v>
      </c>
      <c r="E3319" s="45">
        <f t="shared" ref="E3319" si="952">SUM(E3320:E3323)</f>
        <v>0</v>
      </c>
      <c r="F3319" s="282">
        <f t="shared" si="950"/>
        <v>102.31613165379923</v>
      </c>
    </row>
    <row r="3320" spans="1:6" s="30" customFormat="1" x14ac:dyDescent="0.2">
      <c r="A3320" s="48">
        <v>411100</v>
      </c>
      <c r="B3320" s="49" t="s">
        <v>46</v>
      </c>
      <c r="C3320" s="58">
        <v>706000</v>
      </c>
      <c r="D3320" s="58">
        <v>689999.99999999965</v>
      </c>
      <c r="E3320" s="58">
        <v>0</v>
      </c>
      <c r="F3320" s="283">
        <f t="shared" si="950"/>
        <v>97.733711048158582</v>
      </c>
    </row>
    <row r="3321" spans="1:6" s="30" customFormat="1" x14ac:dyDescent="0.2">
      <c r="A3321" s="48">
        <v>411200</v>
      </c>
      <c r="B3321" s="49" t="s">
        <v>47</v>
      </c>
      <c r="C3321" s="58">
        <v>24400</v>
      </c>
      <c r="D3321" s="58">
        <v>25400</v>
      </c>
      <c r="E3321" s="58">
        <v>0</v>
      </c>
      <c r="F3321" s="283">
        <f t="shared" si="950"/>
        <v>104.09836065573769</v>
      </c>
    </row>
    <row r="3322" spans="1:6" s="30" customFormat="1" ht="40.5" x14ac:dyDescent="0.2">
      <c r="A3322" s="48">
        <v>411300</v>
      </c>
      <c r="B3322" s="49" t="s">
        <v>48</v>
      </c>
      <c r="C3322" s="58">
        <v>5000</v>
      </c>
      <c r="D3322" s="58">
        <v>35000</v>
      </c>
      <c r="E3322" s="58">
        <v>0</v>
      </c>
      <c r="F3322" s="283"/>
    </row>
    <row r="3323" spans="1:6" s="30" customFormat="1" x14ac:dyDescent="0.2">
      <c r="A3323" s="48">
        <v>411400</v>
      </c>
      <c r="B3323" s="49" t="s">
        <v>49</v>
      </c>
      <c r="C3323" s="58">
        <v>2900</v>
      </c>
      <c r="D3323" s="58">
        <v>5000</v>
      </c>
      <c r="E3323" s="58">
        <v>0</v>
      </c>
      <c r="F3323" s="283">
        <f t="shared" si="950"/>
        <v>172.41379310344826</v>
      </c>
    </row>
    <row r="3324" spans="1:6" s="30" customFormat="1" x14ac:dyDescent="0.2">
      <c r="A3324" s="46">
        <v>412000</v>
      </c>
      <c r="B3324" s="51" t="s">
        <v>50</v>
      </c>
      <c r="C3324" s="45">
        <f>SUM(C3325:C3334)</f>
        <v>81000</v>
      </c>
      <c r="D3324" s="45">
        <f>SUM(D3325:D3334)</f>
        <v>80000</v>
      </c>
      <c r="E3324" s="45">
        <f>SUM(E3325:E3334)</f>
        <v>0</v>
      </c>
      <c r="F3324" s="282">
        <f t="shared" si="950"/>
        <v>98.76543209876543</v>
      </c>
    </row>
    <row r="3325" spans="1:6" s="30" customFormat="1" x14ac:dyDescent="0.2">
      <c r="A3325" s="48">
        <v>412200</v>
      </c>
      <c r="B3325" s="49" t="s">
        <v>52</v>
      </c>
      <c r="C3325" s="58">
        <v>45000</v>
      </c>
      <c r="D3325" s="58">
        <v>45000</v>
      </c>
      <c r="E3325" s="58">
        <v>0</v>
      </c>
      <c r="F3325" s="283">
        <f t="shared" si="950"/>
        <v>100</v>
      </c>
    </row>
    <row r="3326" spans="1:6" s="30" customFormat="1" x14ac:dyDescent="0.2">
      <c r="A3326" s="48">
        <v>412300</v>
      </c>
      <c r="B3326" s="49" t="s">
        <v>53</v>
      </c>
      <c r="C3326" s="58">
        <v>7500</v>
      </c>
      <c r="D3326" s="58">
        <v>7500</v>
      </c>
      <c r="E3326" s="58">
        <v>0</v>
      </c>
      <c r="F3326" s="283">
        <f t="shared" si="950"/>
        <v>100</v>
      </c>
    </row>
    <row r="3327" spans="1:6" s="30" customFormat="1" x14ac:dyDescent="0.2">
      <c r="A3327" s="48">
        <v>412500</v>
      </c>
      <c r="B3327" s="49" t="s">
        <v>57</v>
      </c>
      <c r="C3327" s="58">
        <v>6000</v>
      </c>
      <c r="D3327" s="58">
        <v>4000</v>
      </c>
      <c r="E3327" s="58">
        <v>0</v>
      </c>
      <c r="F3327" s="283">
        <f t="shared" si="950"/>
        <v>66.666666666666657</v>
      </c>
    </row>
    <row r="3328" spans="1:6" s="30" customFormat="1" x14ac:dyDescent="0.2">
      <c r="A3328" s="48">
        <v>412600</v>
      </c>
      <c r="B3328" s="49" t="s">
        <v>58</v>
      </c>
      <c r="C3328" s="58">
        <v>8000</v>
      </c>
      <c r="D3328" s="58">
        <v>7999.9999999999991</v>
      </c>
      <c r="E3328" s="58">
        <v>0</v>
      </c>
      <c r="F3328" s="283">
        <f t="shared" si="950"/>
        <v>99.999999999999986</v>
      </c>
    </row>
    <row r="3329" spans="1:6" s="30" customFormat="1" x14ac:dyDescent="0.2">
      <c r="A3329" s="48">
        <v>412700</v>
      </c>
      <c r="B3329" s="49" t="s">
        <v>60</v>
      </c>
      <c r="C3329" s="58">
        <v>6500</v>
      </c>
      <c r="D3329" s="58">
        <v>6500</v>
      </c>
      <c r="E3329" s="58">
        <v>0</v>
      </c>
      <c r="F3329" s="283">
        <f t="shared" si="950"/>
        <v>100</v>
      </c>
    </row>
    <row r="3330" spans="1:6" s="30" customFormat="1" x14ac:dyDescent="0.2">
      <c r="A3330" s="48">
        <v>412900</v>
      </c>
      <c r="B3330" s="53" t="s">
        <v>74</v>
      </c>
      <c r="C3330" s="58">
        <v>2000</v>
      </c>
      <c r="D3330" s="58">
        <v>2000</v>
      </c>
      <c r="E3330" s="58">
        <v>0</v>
      </c>
      <c r="F3330" s="283">
        <f t="shared" si="950"/>
        <v>100</v>
      </c>
    </row>
    <row r="3331" spans="1:6" s="30" customFormat="1" x14ac:dyDescent="0.2">
      <c r="A3331" s="48">
        <v>412900</v>
      </c>
      <c r="B3331" s="53" t="s">
        <v>75</v>
      </c>
      <c r="C3331" s="58">
        <v>1500</v>
      </c>
      <c r="D3331" s="58">
        <v>1500</v>
      </c>
      <c r="E3331" s="58">
        <v>0</v>
      </c>
      <c r="F3331" s="283">
        <f t="shared" si="950"/>
        <v>100</v>
      </c>
    </row>
    <row r="3332" spans="1:6" s="30" customFormat="1" x14ac:dyDescent="0.2">
      <c r="A3332" s="48">
        <v>412900</v>
      </c>
      <c r="B3332" s="53" t="s">
        <v>77</v>
      </c>
      <c r="C3332" s="58">
        <v>200</v>
      </c>
      <c r="D3332" s="58">
        <v>200</v>
      </c>
      <c r="E3332" s="58">
        <v>0</v>
      </c>
      <c r="F3332" s="283">
        <f t="shared" si="950"/>
        <v>100</v>
      </c>
    </row>
    <row r="3333" spans="1:6" s="30" customFormat="1" x14ac:dyDescent="0.2">
      <c r="A3333" s="48">
        <v>412900</v>
      </c>
      <c r="B3333" s="53" t="s">
        <v>78</v>
      </c>
      <c r="C3333" s="58">
        <v>1200</v>
      </c>
      <c r="D3333" s="58">
        <v>1600</v>
      </c>
      <c r="E3333" s="58">
        <v>0</v>
      </c>
      <c r="F3333" s="283">
        <f t="shared" si="950"/>
        <v>133.33333333333331</v>
      </c>
    </row>
    <row r="3334" spans="1:6" s="30" customFormat="1" x14ac:dyDescent="0.2">
      <c r="A3334" s="48">
        <v>412900</v>
      </c>
      <c r="B3334" s="49" t="s">
        <v>80</v>
      </c>
      <c r="C3334" s="58">
        <v>3100</v>
      </c>
      <c r="D3334" s="58">
        <v>3700</v>
      </c>
      <c r="E3334" s="58">
        <v>0</v>
      </c>
      <c r="F3334" s="283">
        <f t="shared" si="950"/>
        <v>119.35483870967742</v>
      </c>
    </row>
    <row r="3335" spans="1:6" s="55" customFormat="1" x14ac:dyDescent="0.2">
      <c r="A3335" s="46">
        <v>510000</v>
      </c>
      <c r="B3335" s="51" t="s">
        <v>244</v>
      </c>
      <c r="C3335" s="45">
        <f t="shared" ref="C3335:E3336" si="953">C3336+0</f>
        <v>10000</v>
      </c>
      <c r="D3335" s="45">
        <f t="shared" si="953"/>
        <v>10000</v>
      </c>
      <c r="E3335" s="45">
        <f t="shared" si="953"/>
        <v>0</v>
      </c>
      <c r="F3335" s="282">
        <f t="shared" si="950"/>
        <v>100</v>
      </c>
    </row>
    <row r="3336" spans="1:6" s="55" customFormat="1" x14ac:dyDescent="0.2">
      <c r="A3336" s="46">
        <v>511000</v>
      </c>
      <c r="B3336" s="51" t="s">
        <v>245</v>
      </c>
      <c r="C3336" s="45">
        <f t="shared" si="953"/>
        <v>10000</v>
      </c>
      <c r="D3336" s="45">
        <f t="shared" si="953"/>
        <v>10000</v>
      </c>
      <c r="E3336" s="45">
        <f t="shared" si="953"/>
        <v>0</v>
      </c>
      <c r="F3336" s="282">
        <f t="shared" si="950"/>
        <v>100</v>
      </c>
    </row>
    <row r="3337" spans="1:6" s="30" customFormat="1" x14ac:dyDescent="0.2">
      <c r="A3337" s="48">
        <v>511300</v>
      </c>
      <c r="B3337" s="49" t="s">
        <v>248</v>
      </c>
      <c r="C3337" s="58">
        <v>10000</v>
      </c>
      <c r="D3337" s="58">
        <v>10000</v>
      </c>
      <c r="E3337" s="58">
        <v>0</v>
      </c>
      <c r="F3337" s="283">
        <f t="shared" si="950"/>
        <v>100</v>
      </c>
    </row>
    <row r="3338" spans="1:6" s="55" customFormat="1" x14ac:dyDescent="0.2">
      <c r="A3338" s="46">
        <v>630000</v>
      </c>
      <c r="B3338" s="51" t="s">
        <v>275</v>
      </c>
      <c r="C3338" s="45">
        <f>C3339+C3341</f>
        <v>35000</v>
      </c>
      <c r="D3338" s="45">
        <f>D3339+D3341</f>
        <v>17500</v>
      </c>
      <c r="E3338" s="45">
        <f>E3339+E3341</f>
        <v>1500000</v>
      </c>
      <c r="F3338" s="282">
        <f t="shared" si="950"/>
        <v>50</v>
      </c>
    </row>
    <row r="3339" spans="1:6" s="55" customFormat="1" x14ac:dyDescent="0.2">
      <c r="A3339" s="46">
        <v>631000</v>
      </c>
      <c r="B3339" s="51" t="s">
        <v>276</v>
      </c>
      <c r="C3339" s="45">
        <f>0+C3340</f>
        <v>0</v>
      </c>
      <c r="D3339" s="45">
        <f>0+D3340</f>
        <v>0</v>
      </c>
      <c r="E3339" s="45">
        <f>0+E3340</f>
        <v>1500000</v>
      </c>
      <c r="F3339" s="282">
        <v>0</v>
      </c>
    </row>
    <row r="3340" spans="1:6" s="30" customFormat="1" x14ac:dyDescent="0.2">
      <c r="A3340" s="56">
        <v>631200</v>
      </c>
      <c r="B3340" s="49" t="s">
        <v>278</v>
      </c>
      <c r="C3340" s="58">
        <v>0</v>
      </c>
      <c r="D3340" s="58">
        <v>0</v>
      </c>
      <c r="E3340" s="58">
        <v>1500000</v>
      </c>
      <c r="F3340" s="283">
        <v>0</v>
      </c>
    </row>
    <row r="3341" spans="1:6" s="55" customFormat="1" x14ac:dyDescent="0.2">
      <c r="A3341" s="46">
        <v>638000</v>
      </c>
      <c r="B3341" s="51" t="s">
        <v>282</v>
      </c>
      <c r="C3341" s="45">
        <f t="shared" ref="C3341:D3341" si="954">C3342</f>
        <v>35000</v>
      </c>
      <c r="D3341" s="45">
        <f t="shared" si="954"/>
        <v>17500</v>
      </c>
      <c r="E3341" s="45">
        <f t="shared" ref="E3341" si="955">E3342</f>
        <v>0</v>
      </c>
      <c r="F3341" s="282">
        <f t="shared" si="950"/>
        <v>50</v>
      </c>
    </row>
    <row r="3342" spans="1:6" s="30" customFormat="1" x14ac:dyDescent="0.2">
      <c r="A3342" s="48">
        <v>638100</v>
      </c>
      <c r="B3342" s="49" t="s">
        <v>283</v>
      </c>
      <c r="C3342" s="58">
        <v>35000</v>
      </c>
      <c r="D3342" s="58">
        <v>17500</v>
      </c>
      <c r="E3342" s="58">
        <v>0</v>
      </c>
      <c r="F3342" s="283">
        <f t="shared" si="950"/>
        <v>50</v>
      </c>
    </row>
    <row r="3343" spans="1:6" s="30" customFormat="1" x14ac:dyDescent="0.2">
      <c r="A3343" s="89"/>
      <c r="B3343" s="83" t="s">
        <v>292</v>
      </c>
      <c r="C3343" s="87">
        <f>C3318+C3335+C3338</f>
        <v>864300</v>
      </c>
      <c r="D3343" s="87">
        <f>D3318+D3335+D3338</f>
        <v>862899.99999999965</v>
      </c>
      <c r="E3343" s="87">
        <f>E3318+E3335+E3338</f>
        <v>1500000</v>
      </c>
      <c r="F3343" s="34">
        <f t="shared" si="950"/>
        <v>99.838019206294064</v>
      </c>
    </row>
    <row r="3344" spans="1:6" s="30" customFormat="1" x14ac:dyDescent="0.2">
      <c r="A3344" s="43"/>
      <c r="B3344" s="49"/>
      <c r="C3344" s="50"/>
      <c r="D3344" s="50"/>
      <c r="E3344" s="50"/>
      <c r="F3344" s="284"/>
    </row>
    <row r="3345" spans="1:6" s="30" customFormat="1" x14ac:dyDescent="0.2">
      <c r="A3345" s="43"/>
      <c r="B3345" s="49"/>
      <c r="C3345" s="50"/>
      <c r="D3345" s="50"/>
      <c r="E3345" s="50"/>
      <c r="F3345" s="284"/>
    </row>
    <row r="3346" spans="1:6" s="30" customFormat="1" x14ac:dyDescent="0.2">
      <c r="A3346" s="48" t="s">
        <v>477</v>
      </c>
      <c r="B3346" s="49"/>
      <c r="C3346" s="50"/>
      <c r="D3346" s="50"/>
      <c r="E3346" s="50"/>
      <c r="F3346" s="284"/>
    </row>
    <row r="3347" spans="1:6" s="30" customFormat="1" x14ac:dyDescent="0.2">
      <c r="A3347" s="48" t="s">
        <v>372</v>
      </c>
      <c r="B3347" s="49"/>
      <c r="C3347" s="50"/>
      <c r="D3347" s="50"/>
      <c r="E3347" s="50"/>
      <c r="F3347" s="284"/>
    </row>
    <row r="3348" spans="1:6" s="30" customFormat="1" x14ac:dyDescent="0.2">
      <c r="A3348" s="48" t="s">
        <v>478</v>
      </c>
      <c r="B3348" s="49"/>
      <c r="C3348" s="50"/>
      <c r="D3348" s="50"/>
      <c r="E3348" s="50"/>
      <c r="F3348" s="284"/>
    </row>
    <row r="3349" spans="1:6" s="30" customFormat="1" x14ac:dyDescent="0.2">
      <c r="A3349" s="48" t="s">
        <v>291</v>
      </c>
      <c r="B3349" s="49"/>
      <c r="C3349" s="50"/>
      <c r="D3349" s="50"/>
      <c r="E3349" s="50"/>
      <c r="F3349" s="284"/>
    </row>
    <row r="3350" spans="1:6" s="30" customFormat="1" x14ac:dyDescent="0.2">
      <c r="A3350" s="43"/>
      <c r="B3350" s="49"/>
      <c r="C3350" s="50"/>
      <c r="D3350" s="50"/>
      <c r="E3350" s="50"/>
      <c r="F3350" s="284"/>
    </row>
    <row r="3351" spans="1:6" s="30" customFormat="1" x14ac:dyDescent="0.2">
      <c r="A3351" s="46">
        <v>410000</v>
      </c>
      <c r="B3351" s="47" t="s">
        <v>44</v>
      </c>
      <c r="C3351" s="45">
        <f t="shared" ref="C3351:D3351" si="956">C3352+C3357</f>
        <v>885700</v>
      </c>
      <c r="D3351" s="45">
        <f t="shared" si="956"/>
        <v>853999.99869430147</v>
      </c>
      <c r="E3351" s="45">
        <f t="shared" ref="E3351" si="957">E3352+E3357</f>
        <v>0</v>
      </c>
      <c r="F3351" s="282">
        <f t="shared" ref="F3351:F3376" si="958">D3351/C3351*100</f>
        <v>96.420909867257691</v>
      </c>
    </row>
    <row r="3352" spans="1:6" s="30" customFormat="1" x14ac:dyDescent="0.2">
      <c r="A3352" s="46">
        <v>411000</v>
      </c>
      <c r="B3352" s="47" t="s">
        <v>45</v>
      </c>
      <c r="C3352" s="45">
        <f t="shared" ref="C3352:D3352" si="959">SUM(C3353:C3356)</f>
        <v>797600</v>
      </c>
      <c r="D3352" s="45">
        <f t="shared" si="959"/>
        <v>761299.99999999965</v>
      </c>
      <c r="E3352" s="45">
        <f t="shared" ref="E3352" si="960">SUM(E3353:E3356)</f>
        <v>0</v>
      </c>
      <c r="F3352" s="282">
        <f t="shared" si="958"/>
        <v>95.448846539618813</v>
      </c>
    </row>
    <row r="3353" spans="1:6" s="30" customFormat="1" x14ac:dyDescent="0.2">
      <c r="A3353" s="48">
        <v>411100</v>
      </c>
      <c r="B3353" s="49" t="s">
        <v>46</v>
      </c>
      <c r="C3353" s="58">
        <v>754000</v>
      </c>
      <c r="D3353" s="58">
        <v>699999.99999999965</v>
      </c>
      <c r="E3353" s="58">
        <v>0</v>
      </c>
      <c r="F3353" s="283">
        <f t="shared" si="958"/>
        <v>92.838196286472112</v>
      </c>
    </row>
    <row r="3354" spans="1:6" s="30" customFormat="1" x14ac:dyDescent="0.2">
      <c r="A3354" s="48">
        <v>411200</v>
      </c>
      <c r="B3354" s="49" t="s">
        <v>47</v>
      </c>
      <c r="C3354" s="58">
        <v>20900</v>
      </c>
      <c r="D3354" s="58">
        <v>24000</v>
      </c>
      <c r="E3354" s="58">
        <v>0</v>
      </c>
      <c r="F3354" s="283">
        <f t="shared" si="958"/>
        <v>114.83253588516746</v>
      </c>
    </row>
    <row r="3355" spans="1:6" s="30" customFormat="1" ht="40.5" x14ac:dyDescent="0.2">
      <c r="A3355" s="48">
        <v>411300</v>
      </c>
      <c r="B3355" s="49" t="s">
        <v>48</v>
      </c>
      <c r="C3355" s="58">
        <v>16700.000000000004</v>
      </c>
      <c r="D3355" s="58">
        <v>31300</v>
      </c>
      <c r="E3355" s="58">
        <v>0</v>
      </c>
      <c r="F3355" s="283">
        <f t="shared" si="958"/>
        <v>187.42514970059875</v>
      </c>
    </row>
    <row r="3356" spans="1:6" s="30" customFormat="1" x14ac:dyDescent="0.2">
      <c r="A3356" s="48">
        <v>411400</v>
      </c>
      <c r="B3356" s="49" t="s">
        <v>49</v>
      </c>
      <c r="C3356" s="58">
        <v>5999.9999999999982</v>
      </c>
      <c r="D3356" s="58">
        <v>5999.9999999999982</v>
      </c>
      <c r="E3356" s="58">
        <v>0</v>
      </c>
      <c r="F3356" s="283">
        <f t="shared" si="958"/>
        <v>100</v>
      </c>
    </row>
    <row r="3357" spans="1:6" s="30" customFormat="1" x14ac:dyDescent="0.2">
      <c r="A3357" s="46">
        <v>412000</v>
      </c>
      <c r="B3357" s="51" t="s">
        <v>50</v>
      </c>
      <c r="C3357" s="45">
        <f>SUM(C3358:C3367)</f>
        <v>88100</v>
      </c>
      <c r="D3357" s="45">
        <f>SUM(D3358:D3367)</f>
        <v>92699.998694301859</v>
      </c>
      <c r="E3357" s="45">
        <f>SUM(E3358:E3367)</f>
        <v>0</v>
      </c>
      <c r="F3357" s="282">
        <f t="shared" si="958"/>
        <v>105.22133790499643</v>
      </c>
    </row>
    <row r="3358" spans="1:6" s="30" customFormat="1" x14ac:dyDescent="0.2">
      <c r="A3358" s="48">
        <v>412200</v>
      </c>
      <c r="B3358" s="49" t="s">
        <v>52</v>
      </c>
      <c r="C3358" s="58">
        <v>48000</v>
      </c>
      <c r="D3358" s="58">
        <v>45000</v>
      </c>
      <c r="E3358" s="58">
        <v>0</v>
      </c>
      <c r="F3358" s="283">
        <f t="shared" si="958"/>
        <v>93.75</v>
      </c>
    </row>
    <row r="3359" spans="1:6" s="30" customFormat="1" x14ac:dyDescent="0.2">
      <c r="A3359" s="48">
        <v>412300</v>
      </c>
      <c r="B3359" s="49" t="s">
        <v>53</v>
      </c>
      <c r="C3359" s="58">
        <v>12200</v>
      </c>
      <c r="D3359" s="58">
        <v>16000</v>
      </c>
      <c r="E3359" s="58">
        <v>0</v>
      </c>
      <c r="F3359" s="283">
        <f t="shared" si="958"/>
        <v>131.14754098360655</v>
      </c>
    </row>
    <row r="3360" spans="1:6" s="30" customFormat="1" x14ac:dyDescent="0.2">
      <c r="A3360" s="48">
        <v>412500</v>
      </c>
      <c r="B3360" s="49" t="s">
        <v>57</v>
      </c>
      <c r="C3360" s="58">
        <v>3500.0000000000036</v>
      </c>
      <c r="D3360" s="58">
        <v>4500.0000000000036</v>
      </c>
      <c r="E3360" s="58">
        <v>0</v>
      </c>
      <c r="F3360" s="283">
        <f t="shared" si="958"/>
        <v>128.57142857142853</v>
      </c>
    </row>
    <row r="3361" spans="1:6" s="30" customFormat="1" x14ac:dyDescent="0.2">
      <c r="A3361" s="48">
        <v>412600</v>
      </c>
      <c r="B3361" s="49" t="s">
        <v>58</v>
      </c>
      <c r="C3361" s="58">
        <v>5999.9999999999955</v>
      </c>
      <c r="D3361" s="58">
        <v>7700</v>
      </c>
      <c r="E3361" s="58">
        <v>0</v>
      </c>
      <c r="F3361" s="283">
        <f t="shared" si="958"/>
        <v>128.33333333333343</v>
      </c>
    </row>
    <row r="3362" spans="1:6" s="30" customFormat="1" x14ac:dyDescent="0.2">
      <c r="A3362" s="48">
        <v>412700</v>
      </c>
      <c r="B3362" s="49" t="s">
        <v>60</v>
      </c>
      <c r="C3362" s="58">
        <v>11800</v>
      </c>
      <c r="D3362" s="58">
        <v>13000</v>
      </c>
      <c r="E3362" s="58">
        <v>0</v>
      </c>
      <c r="F3362" s="283">
        <f t="shared" si="958"/>
        <v>110.16949152542372</v>
      </c>
    </row>
    <row r="3363" spans="1:6" s="30" customFormat="1" x14ac:dyDescent="0.2">
      <c r="A3363" s="48">
        <v>412900</v>
      </c>
      <c r="B3363" s="53" t="s">
        <v>74</v>
      </c>
      <c r="C3363" s="58">
        <v>500</v>
      </c>
      <c r="D3363" s="58">
        <v>500</v>
      </c>
      <c r="E3363" s="58">
        <v>0</v>
      </c>
      <c r="F3363" s="283">
        <f t="shared" si="958"/>
        <v>100</v>
      </c>
    </row>
    <row r="3364" spans="1:6" s="30" customFormat="1" x14ac:dyDescent="0.2">
      <c r="A3364" s="48">
        <v>412900</v>
      </c>
      <c r="B3364" s="53" t="s">
        <v>76</v>
      </c>
      <c r="C3364" s="58">
        <v>1000</v>
      </c>
      <c r="D3364" s="58">
        <v>1999.9986943018553</v>
      </c>
      <c r="E3364" s="58">
        <v>0</v>
      </c>
      <c r="F3364" s="283">
        <f t="shared" si="958"/>
        <v>199.99986943018553</v>
      </c>
    </row>
    <row r="3365" spans="1:6" s="30" customFormat="1" x14ac:dyDescent="0.2">
      <c r="A3365" s="48">
        <v>412900</v>
      </c>
      <c r="B3365" s="53" t="s">
        <v>77</v>
      </c>
      <c r="C3365" s="58">
        <v>2500</v>
      </c>
      <c r="D3365" s="58">
        <v>1000</v>
      </c>
      <c r="E3365" s="58">
        <v>0</v>
      </c>
      <c r="F3365" s="283">
        <f t="shared" si="958"/>
        <v>40</v>
      </c>
    </row>
    <row r="3366" spans="1:6" s="30" customFormat="1" x14ac:dyDescent="0.2">
      <c r="A3366" s="48">
        <v>412900</v>
      </c>
      <c r="B3366" s="53" t="s">
        <v>78</v>
      </c>
      <c r="C3366" s="58">
        <v>1600</v>
      </c>
      <c r="D3366" s="58">
        <v>2000</v>
      </c>
      <c r="E3366" s="58">
        <v>0</v>
      </c>
      <c r="F3366" s="283">
        <f t="shared" si="958"/>
        <v>125</v>
      </c>
    </row>
    <row r="3367" spans="1:6" s="30" customFormat="1" x14ac:dyDescent="0.2">
      <c r="A3367" s="48">
        <v>412900</v>
      </c>
      <c r="B3367" s="49" t="s">
        <v>80</v>
      </c>
      <c r="C3367" s="58">
        <v>1000</v>
      </c>
      <c r="D3367" s="58">
        <v>1000</v>
      </c>
      <c r="E3367" s="58">
        <v>0</v>
      </c>
      <c r="F3367" s="283">
        <f t="shared" si="958"/>
        <v>100</v>
      </c>
    </row>
    <row r="3368" spans="1:6" s="55" customFormat="1" x14ac:dyDescent="0.2">
      <c r="A3368" s="46">
        <v>510000</v>
      </c>
      <c r="B3368" s="51" t="s">
        <v>244</v>
      </c>
      <c r="C3368" s="45">
        <f t="shared" ref="C3368:D3369" si="961">C3369</f>
        <v>5000</v>
      </c>
      <c r="D3368" s="45">
        <f t="shared" si="961"/>
        <v>5000</v>
      </c>
      <c r="E3368" s="45">
        <f t="shared" ref="E3368:E3369" si="962">E3369</f>
        <v>0</v>
      </c>
      <c r="F3368" s="282">
        <f t="shared" si="958"/>
        <v>100</v>
      </c>
    </row>
    <row r="3369" spans="1:6" s="55" customFormat="1" x14ac:dyDescent="0.2">
      <c r="A3369" s="46">
        <v>511000</v>
      </c>
      <c r="B3369" s="51" t="s">
        <v>245</v>
      </c>
      <c r="C3369" s="45">
        <f t="shared" si="961"/>
        <v>5000</v>
      </c>
      <c r="D3369" s="45">
        <f t="shared" si="961"/>
        <v>5000</v>
      </c>
      <c r="E3369" s="45">
        <f t="shared" si="962"/>
        <v>0</v>
      </c>
      <c r="F3369" s="282">
        <f t="shared" si="958"/>
        <v>100</v>
      </c>
    </row>
    <row r="3370" spans="1:6" s="30" customFormat="1" x14ac:dyDescent="0.2">
      <c r="A3370" s="48">
        <v>511300</v>
      </c>
      <c r="B3370" s="49" t="s">
        <v>248</v>
      </c>
      <c r="C3370" s="58">
        <v>5000</v>
      </c>
      <c r="D3370" s="58">
        <v>5000</v>
      </c>
      <c r="E3370" s="58">
        <v>0</v>
      </c>
      <c r="F3370" s="283">
        <f t="shared" si="958"/>
        <v>100</v>
      </c>
    </row>
    <row r="3371" spans="1:6" s="55" customFormat="1" x14ac:dyDescent="0.2">
      <c r="A3371" s="46">
        <v>630000</v>
      </c>
      <c r="B3371" s="51" t="s">
        <v>275</v>
      </c>
      <c r="C3371" s="45">
        <f t="shared" ref="C3371:D3371" si="963">C3374+C3372</f>
        <v>20000</v>
      </c>
      <c r="D3371" s="45">
        <f t="shared" si="963"/>
        <v>60000</v>
      </c>
      <c r="E3371" s="45">
        <f t="shared" ref="E3371" si="964">E3374+E3372</f>
        <v>400000</v>
      </c>
      <c r="F3371" s="282">
        <f t="shared" si="958"/>
        <v>300</v>
      </c>
    </row>
    <row r="3372" spans="1:6" s="55" customFormat="1" x14ac:dyDescent="0.2">
      <c r="A3372" s="46">
        <v>631000</v>
      </c>
      <c r="B3372" s="51" t="s">
        <v>276</v>
      </c>
      <c r="C3372" s="45">
        <f t="shared" ref="C3372:D3372" si="965">C3373</f>
        <v>0</v>
      </c>
      <c r="D3372" s="45">
        <f t="shared" si="965"/>
        <v>0</v>
      </c>
      <c r="E3372" s="45">
        <f t="shared" ref="E3372" si="966">E3373</f>
        <v>400000</v>
      </c>
      <c r="F3372" s="282">
        <v>0</v>
      </c>
    </row>
    <row r="3373" spans="1:6" s="30" customFormat="1" x14ac:dyDescent="0.2">
      <c r="A3373" s="56">
        <v>631200</v>
      </c>
      <c r="B3373" s="49" t="s">
        <v>278</v>
      </c>
      <c r="C3373" s="58">
        <v>0</v>
      </c>
      <c r="D3373" s="58">
        <v>0</v>
      </c>
      <c r="E3373" s="58">
        <v>400000</v>
      </c>
      <c r="F3373" s="283">
        <v>0</v>
      </c>
    </row>
    <row r="3374" spans="1:6" s="55" customFormat="1" x14ac:dyDescent="0.2">
      <c r="A3374" s="46">
        <v>638000</v>
      </c>
      <c r="B3374" s="51" t="s">
        <v>282</v>
      </c>
      <c r="C3374" s="45">
        <f t="shared" ref="C3374:D3374" si="967">C3375</f>
        <v>20000</v>
      </c>
      <c r="D3374" s="45">
        <f t="shared" si="967"/>
        <v>60000</v>
      </c>
      <c r="E3374" s="45">
        <f t="shared" ref="E3374" si="968">E3375</f>
        <v>0</v>
      </c>
      <c r="F3374" s="282">
        <f t="shared" si="958"/>
        <v>300</v>
      </c>
    </row>
    <row r="3375" spans="1:6" s="30" customFormat="1" x14ac:dyDescent="0.2">
      <c r="A3375" s="48">
        <v>638100</v>
      </c>
      <c r="B3375" s="49" t="s">
        <v>283</v>
      </c>
      <c r="C3375" s="58">
        <v>20000</v>
      </c>
      <c r="D3375" s="58">
        <v>60000</v>
      </c>
      <c r="E3375" s="58">
        <v>0</v>
      </c>
      <c r="F3375" s="283">
        <f t="shared" si="958"/>
        <v>300</v>
      </c>
    </row>
    <row r="3376" spans="1:6" s="30" customFormat="1" x14ac:dyDescent="0.2">
      <c r="A3376" s="89"/>
      <c r="B3376" s="83" t="s">
        <v>292</v>
      </c>
      <c r="C3376" s="87">
        <f>C3351+C3368+C3371</f>
        <v>910700</v>
      </c>
      <c r="D3376" s="87">
        <f>D3351+D3368+D3371</f>
        <v>918999.99869430147</v>
      </c>
      <c r="E3376" s="87">
        <f>E3351+E3368+E3371</f>
        <v>400000</v>
      </c>
      <c r="F3376" s="34">
        <f t="shared" si="958"/>
        <v>100.91138670191077</v>
      </c>
    </row>
    <row r="3377" spans="1:6" s="30" customFormat="1" x14ac:dyDescent="0.2">
      <c r="A3377" s="43"/>
      <c r="B3377" s="49"/>
      <c r="C3377" s="50"/>
      <c r="D3377" s="50"/>
      <c r="E3377" s="50"/>
      <c r="F3377" s="284"/>
    </row>
    <row r="3378" spans="1:6" s="30" customFormat="1" x14ac:dyDescent="0.2">
      <c r="A3378" s="43"/>
      <c r="B3378" s="49"/>
      <c r="C3378" s="50"/>
      <c r="D3378" s="50"/>
      <c r="E3378" s="50"/>
      <c r="F3378" s="284"/>
    </row>
    <row r="3379" spans="1:6" s="30" customFormat="1" x14ac:dyDescent="0.2">
      <c r="A3379" s="48" t="s">
        <v>479</v>
      </c>
      <c r="B3379" s="49"/>
      <c r="C3379" s="50"/>
      <c r="D3379" s="50"/>
      <c r="E3379" s="50"/>
      <c r="F3379" s="284"/>
    </row>
    <row r="3380" spans="1:6" s="30" customFormat="1" x14ac:dyDescent="0.2">
      <c r="A3380" s="48" t="s">
        <v>372</v>
      </c>
      <c r="B3380" s="49"/>
      <c r="C3380" s="50"/>
      <c r="D3380" s="50"/>
      <c r="E3380" s="50"/>
      <c r="F3380" s="284"/>
    </row>
    <row r="3381" spans="1:6" s="30" customFormat="1" x14ac:dyDescent="0.2">
      <c r="A3381" s="48" t="s">
        <v>480</v>
      </c>
      <c r="B3381" s="49"/>
      <c r="C3381" s="50"/>
      <c r="D3381" s="50"/>
      <c r="E3381" s="50"/>
      <c r="F3381" s="284"/>
    </row>
    <row r="3382" spans="1:6" s="30" customFormat="1" x14ac:dyDescent="0.2">
      <c r="A3382" s="48" t="s">
        <v>291</v>
      </c>
      <c r="B3382" s="49"/>
      <c r="C3382" s="50"/>
      <c r="D3382" s="50"/>
      <c r="E3382" s="50"/>
      <c r="F3382" s="284"/>
    </row>
    <row r="3383" spans="1:6" s="30" customFormat="1" x14ac:dyDescent="0.2">
      <c r="A3383" s="43"/>
      <c r="B3383" s="49"/>
      <c r="C3383" s="50"/>
      <c r="D3383" s="50"/>
      <c r="E3383" s="50"/>
      <c r="F3383" s="284"/>
    </row>
    <row r="3384" spans="1:6" s="30" customFormat="1" x14ac:dyDescent="0.2">
      <c r="A3384" s="46">
        <v>410000</v>
      </c>
      <c r="B3384" s="47" t="s">
        <v>44</v>
      </c>
      <c r="C3384" s="45">
        <f t="shared" ref="C3384:D3384" si="969">C3385+C3390</f>
        <v>1757900</v>
      </c>
      <c r="D3384" s="45">
        <f t="shared" si="969"/>
        <v>1749100</v>
      </c>
      <c r="E3384" s="45">
        <f t="shared" ref="E3384" si="970">E3385+E3390</f>
        <v>0</v>
      </c>
      <c r="F3384" s="282">
        <f t="shared" ref="F3384:F3406" si="971">D3384/C3384*100</f>
        <v>99.499402696399102</v>
      </c>
    </row>
    <row r="3385" spans="1:6" s="30" customFormat="1" x14ac:dyDescent="0.2">
      <c r="A3385" s="46">
        <v>411000</v>
      </c>
      <c r="B3385" s="47" t="s">
        <v>45</v>
      </c>
      <c r="C3385" s="45">
        <f t="shared" ref="C3385:D3385" si="972">SUM(C3386:C3389)</f>
        <v>1639300</v>
      </c>
      <c r="D3385" s="45">
        <f t="shared" si="972"/>
        <v>1628600</v>
      </c>
      <c r="E3385" s="45">
        <f t="shared" ref="E3385" si="973">SUM(E3386:E3389)</f>
        <v>0</v>
      </c>
      <c r="F3385" s="282">
        <f t="shared" si="971"/>
        <v>99.347282376624165</v>
      </c>
    </row>
    <row r="3386" spans="1:6" s="30" customFormat="1" x14ac:dyDescent="0.2">
      <c r="A3386" s="48">
        <v>411100</v>
      </c>
      <c r="B3386" s="49" t="s">
        <v>46</v>
      </c>
      <c r="C3386" s="58">
        <v>1551000</v>
      </c>
      <c r="D3386" s="58">
        <v>1520000</v>
      </c>
      <c r="E3386" s="58">
        <v>0</v>
      </c>
      <c r="F3386" s="283">
        <f t="shared" si="971"/>
        <v>98.001289490651189</v>
      </c>
    </row>
    <row r="3387" spans="1:6" s="30" customFormat="1" x14ac:dyDescent="0.2">
      <c r="A3387" s="48">
        <v>411200</v>
      </c>
      <c r="B3387" s="49" t="s">
        <v>47</v>
      </c>
      <c r="C3387" s="58">
        <v>55500</v>
      </c>
      <c r="D3387" s="58">
        <v>60000</v>
      </c>
      <c r="E3387" s="58">
        <v>0</v>
      </c>
      <c r="F3387" s="283">
        <f t="shared" si="971"/>
        <v>108.10810810810811</v>
      </c>
    </row>
    <row r="3388" spans="1:6" s="30" customFormat="1" ht="40.5" x14ac:dyDescent="0.2">
      <c r="A3388" s="48">
        <v>411300</v>
      </c>
      <c r="B3388" s="49" t="s">
        <v>48</v>
      </c>
      <c r="C3388" s="58">
        <v>32800</v>
      </c>
      <c r="D3388" s="58">
        <v>45900</v>
      </c>
      <c r="E3388" s="58">
        <v>0</v>
      </c>
      <c r="F3388" s="283">
        <f t="shared" si="971"/>
        <v>139.9390243902439</v>
      </c>
    </row>
    <row r="3389" spans="1:6" s="30" customFormat="1" x14ac:dyDescent="0.2">
      <c r="A3389" s="48">
        <v>411400</v>
      </c>
      <c r="B3389" s="49" t="s">
        <v>49</v>
      </c>
      <c r="C3389" s="58">
        <v>0</v>
      </c>
      <c r="D3389" s="58">
        <v>2700</v>
      </c>
      <c r="E3389" s="58">
        <v>0</v>
      </c>
      <c r="F3389" s="283">
        <v>0</v>
      </c>
    </row>
    <row r="3390" spans="1:6" s="30" customFormat="1" x14ac:dyDescent="0.2">
      <c r="A3390" s="46">
        <v>412000</v>
      </c>
      <c r="B3390" s="51" t="s">
        <v>50</v>
      </c>
      <c r="C3390" s="45">
        <f>SUM(C3391:C3399)</f>
        <v>118600</v>
      </c>
      <c r="D3390" s="45">
        <f>SUM(D3391:D3399)</f>
        <v>120500</v>
      </c>
      <c r="E3390" s="45">
        <f>SUM(E3391:E3399)</f>
        <v>0</v>
      </c>
      <c r="F3390" s="282">
        <f t="shared" si="971"/>
        <v>101.60202360876897</v>
      </c>
    </row>
    <row r="3391" spans="1:6" s="30" customFormat="1" x14ac:dyDescent="0.2">
      <c r="A3391" s="48">
        <v>412200</v>
      </c>
      <c r="B3391" s="49" t="s">
        <v>52</v>
      </c>
      <c r="C3391" s="58">
        <v>41000</v>
      </c>
      <c r="D3391" s="58">
        <v>41000</v>
      </c>
      <c r="E3391" s="58">
        <v>0</v>
      </c>
      <c r="F3391" s="283">
        <f t="shared" si="971"/>
        <v>100</v>
      </c>
    </row>
    <row r="3392" spans="1:6" s="30" customFormat="1" x14ac:dyDescent="0.2">
      <c r="A3392" s="48">
        <v>412300</v>
      </c>
      <c r="B3392" s="49" t="s">
        <v>53</v>
      </c>
      <c r="C3392" s="58">
        <v>11200.000000000004</v>
      </c>
      <c r="D3392" s="58">
        <v>11200.000000000004</v>
      </c>
      <c r="E3392" s="58">
        <v>0</v>
      </c>
      <c r="F3392" s="283">
        <f t="shared" si="971"/>
        <v>100</v>
      </c>
    </row>
    <row r="3393" spans="1:6" s="30" customFormat="1" x14ac:dyDescent="0.2">
      <c r="A3393" s="48">
        <v>412500</v>
      </c>
      <c r="B3393" s="49" t="s">
        <v>57</v>
      </c>
      <c r="C3393" s="58">
        <v>4800</v>
      </c>
      <c r="D3393" s="58">
        <v>6600</v>
      </c>
      <c r="E3393" s="58">
        <v>0</v>
      </c>
      <c r="F3393" s="283">
        <f t="shared" si="971"/>
        <v>137.5</v>
      </c>
    </row>
    <row r="3394" spans="1:6" s="30" customFormat="1" x14ac:dyDescent="0.2">
      <c r="A3394" s="48">
        <v>412600</v>
      </c>
      <c r="B3394" s="49" t="s">
        <v>58</v>
      </c>
      <c r="C3394" s="58">
        <v>11800.000000000004</v>
      </c>
      <c r="D3394" s="58">
        <v>11800.000000000004</v>
      </c>
      <c r="E3394" s="58">
        <v>0</v>
      </c>
      <c r="F3394" s="283">
        <f t="shared" si="971"/>
        <v>100</v>
      </c>
    </row>
    <row r="3395" spans="1:6" s="30" customFormat="1" x14ac:dyDescent="0.2">
      <c r="A3395" s="48">
        <v>412700</v>
      </c>
      <c r="B3395" s="49" t="s">
        <v>60</v>
      </c>
      <c r="C3395" s="58">
        <v>43500</v>
      </c>
      <c r="D3395" s="58">
        <v>43500</v>
      </c>
      <c r="E3395" s="58">
        <v>0</v>
      </c>
      <c r="F3395" s="283">
        <f t="shared" si="971"/>
        <v>100</v>
      </c>
    </row>
    <row r="3396" spans="1:6" s="30" customFormat="1" x14ac:dyDescent="0.2">
      <c r="A3396" s="48">
        <v>412900</v>
      </c>
      <c r="B3396" s="53" t="s">
        <v>74</v>
      </c>
      <c r="C3396" s="58">
        <v>300</v>
      </c>
      <c r="D3396" s="58">
        <v>300</v>
      </c>
      <c r="E3396" s="58">
        <v>0</v>
      </c>
      <c r="F3396" s="283">
        <f t="shared" si="971"/>
        <v>100</v>
      </c>
    </row>
    <row r="3397" spans="1:6" s="30" customFormat="1" x14ac:dyDescent="0.2">
      <c r="A3397" s="48">
        <v>412900</v>
      </c>
      <c r="B3397" s="53" t="s">
        <v>77</v>
      </c>
      <c r="C3397" s="58">
        <v>1000</v>
      </c>
      <c r="D3397" s="58">
        <v>1700</v>
      </c>
      <c r="E3397" s="58">
        <v>0</v>
      </c>
      <c r="F3397" s="283">
        <f t="shared" si="971"/>
        <v>170</v>
      </c>
    </row>
    <row r="3398" spans="1:6" s="30" customFormat="1" x14ac:dyDescent="0.2">
      <c r="A3398" s="48">
        <v>412900</v>
      </c>
      <c r="B3398" s="53" t="s">
        <v>78</v>
      </c>
      <c r="C3398" s="58">
        <v>2800</v>
      </c>
      <c r="D3398" s="58">
        <v>3200</v>
      </c>
      <c r="E3398" s="58">
        <v>0</v>
      </c>
      <c r="F3398" s="283">
        <f t="shared" si="971"/>
        <v>114.28571428571428</v>
      </c>
    </row>
    <row r="3399" spans="1:6" s="30" customFormat="1" x14ac:dyDescent="0.2">
      <c r="A3399" s="48">
        <v>412900</v>
      </c>
      <c r="B3399" s="49" t="s">
        <v>80</v>
      </c>
      <c r="C3399" s="58">
        <v>2200</v>
      </c>
      <c r="D3399" s="58">
        <v>1200</v>
      </c>
      <c r="E3399" s="58">
        <v>0</v>
      </c>
      <c r="F3399" s="283">
        <f t="shared" si="971"/>
        <v>54.54545454545454</v>
      </c>
    </row>
    <row r="3400" spans="1:6" s="30" customFormat="1" x14ac:dyDescent="0.2">
      <c r="A3400" s="46">
        <v>510000</v>
      </c>
      <c r="B3400" s="51" t="s">
        <v>244</v>
      </c>
      <c r="C3400" s="45">
        <f>C3401+0</f>
        <v>5000</v>
      </c>
      <c r="D3400" s="45">
        <f>D3401+0</f>
        <v>5000</v>
      </c>
      <c r="E3400" s="45">
        <f>E3401+0</f>
        <v>0</v>
      </c>
      <c r="F3400" s="282">
        <f t="shared" si="971"/>
        <v>100</v>
      </c>
    </row>
    <row r="3401" spans="1:6" s="30" customFormat="1" x14ac:dyDescent="0.2">
      <c r="A3401" s="46">
        <v>511000</v>
      </c>
      <c r="B3401" s="51" t="s">
        <v>245</v>
      </c>
      <c r="C3401" s="45">
        <f>SUM(C3402:C3402)</f>
        <v>5000</v>
      </c>
      <c r="D3401" s="45">
        <f>SUM(D3402:D3402)</f>
        <v>5000</v>
      </c>
      <c r="E3401" s="45">
        <f>SUM(E3402:E3402)</f>
        <v>0</v>
      </c>
      <c r="F3401" s="282">
        <f t="shared" si="971"/>
        <v>100</v>
      </c>
    </row>
    <row r="3402" spans="1:6" s="30" customFormat="1" x14ac:dyDescent="0.2">
      <c r="A3402" s="48">
        <v>511300</v>
      </c>
      <c r="B3402" s="49" t="s">
        <v>248</v>
      </c>
      <c r="C3402" s="58">
        <v>5000</v>
      </c>
      <c r="D3402" s="58">
        <v>5000</v>
      </c>
      <c r="E3402" s="58">
        <v>0</v>
      </c>
      <c r="F3402" s="283">
        <f t="shared" si="971"/>
        <v>100</v>
      </c>
    </row>
    <row r="3403" spans="1:6" s="55" customFormat="1" x14ac:dyDescent="0.2">
      <c r="A3403" s="46">
        <v>630000</v>
      </c>
      <c r="B3403" s="51" t="s">
        <v>275</v>
      </c>
      <c r="C3403" s="45">
        <f t="shared" ref="C3403:D3404" si="974">C3404</f>
        <v>0</v>
      </c>
      <c r="D3403" s="45">
        <f t="shared" si="974"/>
        <v>50000</v>
      </c>
      <c r="E3403" s="45">
        <f t="shared" ref="E3403:E3404" si="975">E3404</f>
        <v>0</v>
      </c>
      <c r="F3403" s="282">
        <v>0</v>
      </c>
    </row>
    <row r="3404" spans="1:6" s="55" customFormat="1" x14ac:dyDescent="0.2">
      <c r="A3404" s="46">
        <v>638000</v>
      </c>
      <c r="B3404" s="51" t="s">
        <v>282</v>
      </c>
      <c r="C3404" s="45">
        <f t="shared" si="974"/>
        <v>0</v>
      </c>
      <c r="D3404" s="45">
        <f t="shared" si="974"/>
        <v>50000</v>
      </c>
      <c r="E3404" s="45">
        <f t="shared" si="975"/>
        <v>0</v>
      </c>
      <c r="F3404" s="282">
        <v>0</v>
      </c>
    </row>
    <row r="3405" spans="1:6" s="30" customFormat="1" x14ac:dyDescent="0.2">
      <c r="A3405" s="48">
        <v>638100</v>
      </c>
      <c r="B3405" s="49" t="s">
        <v>283</v>
      </c>
      <c r="C3405" s="58">
        <v>0</v>
      </c>
      <c r="D3405" s="58">
        <v>50000</v>
      </c>
      <c r="E3405" s="58">
        <v>0</v>
      </c>
      <c r="F3405" s="283">
        <v>0</v>
      </c>
    </row>
    <row r="3406" spans="1:6" s="30" customFormat="1" x14ac:dyDescent="0.2">
      <c r="A3406" s="89"/>
      <c r="B3406" s="83" t="s">
        <v>292</v>
      </c>
      <c r="C3406" s="87">
        <f>C3384+C3400+C3403</f>
        <v>1762900</v>
      </c>
      <c r="D3406" s="87">
        <f>D3384+D3400+D3403</f>
        <v>1804100</v>
      </c>
      <c r="E3406" s="87">
        <f>E3384+E3400+E3403</f>
        <v>0</v>
      </c>
      <c r="F3406" s="34">
        <f t="shared" si="971"/>
        <v>102.33705825628225</v>
      </c>
    </row>
    <row r="3407" spans="1:6" s="30" customFormat="1" x14ac:dyDescent="0.2">
      <c r="A3407" s="43"/>
      <c r="B3407" s="49"/>
      <c r="C3407" s="50"/>
      <c r="D3407" s="50"/>
      <c r="E3407" s="50"/>
      <c r="F3407" s="284"/>
    </row>
    <row r="3408" spans="1:6" s="30" customFormat="1" x14ac:dyDescent="0.2">
      <c r="A3408" s="43"/>
      <c r="B3408" s="49"/>
      <c r="C3408" s="50"/>
      <c r="D3408" s="50"/>
      <c r="E3408" s="50"/>
      <c r="F3408" s="284"/>
    </row>
    <row r="3409" spans="1:6" s="30" customFormat="1" x14ac:dyDescent="0.2">
      <c r="A3409" s="48" t="s">
        <v>481</v>
      </c>
      <c r="B3409" s="49"/>
      <c r="C3409" s="50"/>
      <c r="D3409" s="50"/>
      <c r="E3409" s="50"/>
      <c r="F3409" s="284"/>
    </row>
    <row r="3410" spans="1:6" s="30" customFormat="1" x14ac:dyDescent="0.2">
      <c r="A3410" s="48" t="s">
        <v>372</v>
      </c>
      <c r="B3410" s="49"/>
      <c r="C3410" s="50"/>
      <c r="D3410" s="50"/>
      <c r="E3410" s="50"/>
      <c r="F3410" s="284"/>
    </row>
    <row r="3411" spans="1:6" s="30" customFormat="1" x14ac:dyDescent="0.2">
      <c r="A3411" s="48" t="s">
        <v>482</v>
      </c>
      <c r="B3411" s="49"/>
      <c r="C3411" s="50"/>
      <c r="D3411" s="50"/>
      <c r="E3411" s="50"/>
      <c r="F3411" s="284"/>
    </row>
    <row r="3412" spans="1:6" s="30" customFormat="1" x14ac:dyDescent="0.2">
      <c r="A3412" s="48" t="s">
        <v>291</v>
      </c>
      <c r="B3412" s="49"/>
      <c r="C3412" s="50"/>
      <c r="D3412" s="50"/>
      <c r="E3412" s="50"/>
      <c r="F3412" s="284"/>
    </row>
    <row r="3413" spans="1:6" s="30" customFormat="1" x14ac:dyDescent="0.2">
      <c r="A3413" s="43"/>
      <c r="B3413" s="49"/>
      <c r="C3413" s="50"/>
      <c r="D3413" s="50"/>
      <c r="E3413" s="50"/>
      <c r="F3413" s="284"/>
    </row>
    <row r="3414" spans="1:6" s="30" customFormat="1" x14ac:dyDescent="0.2">
      <c r="A3414" s="46">
        <v>410000</v>
      </c>
      <c r="B3414" s="47" t="s">
        <v>44</v>
      </c>
      <c r="C3414" s="45">
        <f t="shared" ref="C3414:D3414" si="976">C3415+C3420</f>
        <v>1499600</v>
      </c>
      <c r="D3414" s="45">
        <f t="shared" si="976"/>
        <v>1497300.0000000002</v>
      </c>
      <c r="E3414" s="45">
        <f t="shared" ref="E3414" si="977">E3415+E3420</f>
        <v>0</v>
      </c>
      <c r="F3414" s="282">
        <f t="shared" ref="F3414:F3438" si="978">D3414/C3414*100</f>
        <v>99.846625766871171</v>
      </c>
    </row>
    <row r="3415" spans="1:6" s="30" customFormat="1" x14ac:dyDescent="0.2">
      <c r="A3415" s="46">
        <v>411000</v>
      </c>
      <c r="B3415" s="47" t="s">
        <v>45</v>
      </c>
      <c r="C3415" s="45">
        <f t="shared" ref="C3415:D3415" si="979">SUM(C3416:C3419)</f>
        <v>1398000</v>
      </c>
      <c r="D3415" s="45">
        <f t="shared" si="979"/>
        <v>1356500.0000000002</v>
      </c>
      <c r="E3415" s="45">
        <f t="shared" ref="E3415" si="980">SUM(E3416:E3419)</f>
        <v>0</v>
      </c>
      <c r="F3415" s="282">
        <f t="shared" si="978"/>
        <v>97.031473533619476</v>
      </c>
    </row>
    <row r="3416" spans="1:6" s="30" customFormat="1" x14ac:dyDescent="0.2">
      <c r="A3416" s="48">
        <v>411100</v>
      </c>
      <c r="B3416" s="49" t="s">
        <v>46</v>
      </c>
      <c r="C3416" s="58">
        <v>1328000</v>
      </c>
      <c r="D3416" s="58">
        <v>1250000.0000000002</v>
      </c>
      <c r="E3416" s="58">
        <v>0</v>
      </c>
      <c r="F3416" s="283">
        <f t="shared" si="978"/>
        <v>94.1265060240964</v>
      </c>
    </row>
    <row r="3417" spans="1:6" s="30" customFormat="1" x14ac:dyDescent="0.2">
      <c r="A3417" s="48">
        <v>411200</v>
      </c>
      <c r="B3417" s="49" t="s">
        <v>47</v>
      </c>
      <c r="C3417" s="58">
        <v>46000</v>
      </c>
      <c r="D3417" s="58">
        <v>60000</v>
      </c>
      <c r="E3417" s="58">
        <v>0</v>
      </c>
      <c r="F3417" s="283">
        <f t="shared" si="978"/>
        <v>130.43478260869566</v>
      </c>
    </row>
    <row r="3418" spans="1:6" s="30" customFormat="1" ht="40.5" x14ac:dyDescent="0.2">
      <c r="A3418" s="48">
        <v>411300</v>
      </c>
      <c r="B3418" s="49" t="s">
        <v>48</v>
      </c>
      <c r="C3418" s="58">
        <v>17500</v>
      </c>
      <c r="D3418" s="58">
        <v>40000</v>
      </c>
      <c r="E3418" s="58">
        <v>0</v>
      </c>
      <c r="F3418" s="283">
        <f t="shared" si="978"/>
        <v>228.57142857142856</v>
      </c>
    </row>
    <row r="3419" spans="1:6" s="30" customFormat="1" x14ac:dyDescent="0.2">
      <c r="A3419" s="48">
        <v>411400</v>
      </c>
      <c r="B3419" s="49" t="s">
        <v>49</v>
      </c>
      <c r="C3419" s="58">
        <v>6500</v>
      </c>
      <c r="D3419" s="58">
        <v>6500</v>
      </c>
      <c r="E3419" s="58">
        <v>0</v>
      </c>
      <c r="F3419" s="283">
        <f t="shared" si="978"/>
        <v>100</v>
      </c>
    </row>
    <row r="3420" spans="1:6" s="30" customFormat="1" x14ac:dyDescent="0.2">
      <c r="A3420" s="46">
        <v>412000</v>
      </c>
      <c r="B3420" s="51" t="s">
        <v>50</v>
      </c>
      <c r="C3420" s="45">
        <f>SUM(C3421:C3429)</f>
        <v>101600</v>
      </c>
      <c r="D3420" s="45">
        <f>SUM(D3421:D3429)</f>
        <v>140800.00000000006</v>
      </c>
      <c r="E3420" s="45">
        <f>SUM(E3421:E3429)</f>
        <v>0</v>
      </c>
      <c r="F3420" s="282">
        <f t="shared" si="978"/>
        <v>138.5826771653544</v>
      </c>
    </row>
    <row r="3421" spans="1:6" s="30" customFormat="1" x14ac:dyDescent="0.2">
      <c r="A3421" s="48">
        <v>412200</v>
      </c>
      <c r="B3421" s="49" t="s">
        <v>52</v>
      </c>
      <c r="C3421" s="58">
        <v>38000</v>
      </c>
      <c r="D3421" s="58">
        <v>46000</v>
      </c>
      <c r="E3421" s="58">
        <v>0</v>
      </c>
      <c r="F3421" s="283">
        <f t="shared" si="978"/>
        <v>121.05263157894737</v>
      </c>
    </row>
    <row r="3422" spans="1:6" s="30" customFormat="1" x14ac:dyDescent="0.2">
      <c r="A3422" s="48">
        <v>412300</v>
      </c>
      <c r="B3422" s="49" t="s">
        <v>53</v>
      </c>
      <c r="C3422" s="58">
        <v>14000</v>
      </c>
      <c r="D3422" s="58">
        <v>14000</v>
      </c>
      <c r="E3422" s="58">
        <v>0</v>
      </c>
      <c r="F3422" s="283">
        <f t="shared" si="978"/>
        <v>100</v>
      </c>
    </row>
    <row r="3423" spans="1:6" s="30" customFormat="1" x14ac:dyDescent="0.2">
      <c r="A3423" s="48">
        <v>412500</v>
      </c>
      <c r="B3423" s="49" t="s">
        <v>57</v>
      </c>
      <c r="C3423" s="58">
        <v>3000</v>
      </c>
      <c r="D3423" s="58">
        <v>3000</v>
      </c>
      <c r="E3423" s="58">
        <v>0</v>
      </c>
      <c r="F3423" s="283">
        <f t="shared" si="978"/>
        <v>100</v>
      </c>
    </row>
    <row r="3424" spans="1:6" s="30" customFormat="1" x14ac:dyDescent="0.2">
      <c r="A3424" s="48">
        <v>412600</v>
      </c>
      <c r="B3424" s="49" t="s">
        <v>58</v>
      </c>
      <c r="C3424" s="58">
        <v>9400</v>
      </c>
      <c r="D3424" s="58">
        <v>9400</v>
      </c>
      <c r="E3424" s="58">
        <v>0</v>
      </c>
      <c r="F3424" s="283">
        <f t="shared" si="978"/>
        <v>100</v>
      </c>
    </row>
    <row r="3425" spans="1:6" s="30" customFormat="1" x14ac:dyDescent="0.2">
      <c r="A3425" s="48">
        <v>412700</v>
      </c>
      <c r="B3425" s="49" t="s">
        <v>60</v>
      </c>
      <c r="C3425" s="58">
        <v>31400</v>
      </c>
      <c r="D3425" s="58">
        <v>60000.000000000044</v>
      </c>
      <c r="E3425" s="58">
        <v>0</v>
      </c>
      <c r="F3425" s="283">
        <f t="shared" si="978"/>
        <v>191.08280254777083</v>
      </c>
    </row>
    <row r="3426" spans="1:6" s="30" customFormat="1" x14ac:dyDescent="0.2">
      <c r="A3426" s="48">
        <v>412900</v>
      </c>
      <c r="B3426" s="53" t="s">
        <v>74</v>
      </c>
      <c r="C3426" s="58">
        <v>500</v>
      </c>
      <c r="D3426" s="58">
        <v>500</v>
      </c>
      <c r="E3426" s="58">
        <v>0</v>
      </c>
      <c r="F3426" s="283">
        <f t="shared" si="978"/>
        <v>100</v>
      </c>
    </row>
    <row r="3427" spans="1:6" s="30" customFormat="1" x14ac:dyDescent="0.2">
      <c r="A3427" s="48">
        <v>412900</v>
      </c>
      <c r="B3427" s="53" t="s">
        <v>76</v>
      </c>
      <c r="C3427" s="58">
        <v>2200</v>
      </c>
      <c r="D3427" s="58">
        <v>3800</v>
      </c>
      <c r="E3427" s="58">
        <v>0</v>
      </c>
      <c r="F3427" s="283">
        <f t="shared" si="978"/>
        <v>172.72727272727272</v>
      </c>
    </row>
    <row r="3428" spans="1:6" s="30" customFormat="1" x14ac:dyDescent="0.2">
      <c r="A3428" s="48">
        <v>412900</v>
      </c>
      <c r="B3428" s="53" t="s">
        <v>77</v>
      </c>
      <c r="C3428" s="58">
        <v>600</v>
      </c>
      <c r="D3428" s="58">
        <v>1000</v>
      </c>
      <c r="E3428" s="58">
        <v>0</v>
      </c>
      <c r="F3428" s="283">
        <f t="shared" si="978"/>
        <v>166.66666666666669</v>
      </c>
    </row>
    <row r="3429" spans="1:6" s="30" customFormat="1" x14ac:dyDescent="0.2">
      <c r="A3429" s="48">
        <v>412900</v>
      </c>
      <c r="B3429" s="53" t="s">
        <v>78</v>
      </c>
      <c r="C3429" s="58">
        <v>2500</v>
      </c>
      <c r="D3429" s="58">
        <v>3100</v>
      </c>
      <c r="E3429" s="58">
        <v>0</v>
      </c>
      <c r="F3429" s="283">
        <f t="shared" si="978"/>
        <v>124</v>
      </c>
    </row>
    <row r="3430" spans="1:6" s="30" customFormat="1" x14ac:dyDescent="0.2">
      <c r="A3430" s="46">
        <v>510000</v>
      </c>
      <c r="B3430" s="51" t="s">
        <v>244</v>
      </c>
      <c r="C3430" s="45">
        <f t="shared" ref="C3430:D3431" si="981">C3431</f>
        <v>5000</v>
      </c>
      <c r="D3430" s="45">
        <f t="shared" si="981"/>
        <v>5000</v>
      </c>
      <c r="E3430" s="45">
        <f t="shared" ref="E3430:E3431" si="982">E3431</f>
        <v>0</v>
      </c>
      <c r="F3430" s="282">
        <f t="shared" si="978"/>
        <v>100</v>
      </c>
    </row>
    <row r="3431" spans="1:6" s="30" customFormat="1" x14ac:dyDescent="0.2">
      <c r="A3431" s="46">
        <v>511000</v>
      </c>
      <c r="B3431" s="51" t="s">
        <v>245</v>
      </c>
      <c r="C3431" s="45">
        <f t="shared" si="981"/>
        <v>5000</v>
      </c>
      <c r="D3431" s="45">
        <f t="shared" si="981"/>
        <v>5000</v>
      </c>
      <c r="E3431" s="45">
        <f t="shared" si="982"/>
        <v>0</v>
      </c>
      <c r="F3431" s="282">
        <f t="shared" si="978"/>
        <v>100</v>
      </c>
    </row>
    <row r="3432" spans="1:6" s="30" customFormat="1" x14ac:dyDescent="0.2">
      <c r="A3432" s="48">
        <v>511300</v>
      </c>
      <c r="B3432" s="49" t="s">
        <v>248</v>
      </c>
      <c r="C3432" s="58">
        <v>5000</v>
      </c>
      <c r="D3432" s="58">
        <v>5000</v>
      </c>
      <c r="E3432" s="58">
        <v>0</v>
      </c>
      <c r="F3432" s="283">
        <f t="shared" si="978"/>
        <v>100</v>
      </c>
    </row>
    <row r="3433" spans="1:6" s="55" customFormat="1" x14ac:dyDescent="0.2">
      <c r="A3433" s="46">
        <v>630000</v>
      </c>
      <c r="B3433" s="51" t="s">
        <v>275</v>
      </c>
      <c r="C3433" s="45">
        <f t="shared" ref="C3433:D3433" si="983">C3436+C3434</f>
        <v>15000</v>
      </c>
      <c r="D3433" s="45">
        <f t="shared" si="983"/>
        <v>55000</v>
      </c>
      <c r="E3433" s="45">
        <f t="shared" ref="E3433" si="984">E3436+E3434</f>
        <v>10000</v>
      </c>
      <c r="F3433" s="282"/>
    </row>
    <row r="3434" spans="1:6" s="55" customFormat="1" x14ac:dyDescent="0.2">
      <c r="A3434" s="46">
        <v>631000</v>
      </c>
      <c r="B3434" s="51" t="s">
        <v>276</v>
      </c>
      <c r="C3434" s="45">
        <f t="shared" ref="C3434:D3434" si="985">C3435</f>
        <v>0</v>
      </c>
      <c r="D3434" s="45">
        <f t="shared" si="985"/>
        <v>0</v>
      </c>
      <c r="E3434" s="45">
        <f t="shared" ref="E3434" si="986">E3435</f>
        <v>10000</v>
      </c>
      <c r="F3434" s="282">
        <v>0</v>
      </c>
    </row>
    <row r="3435" spans="1:6" s="30" customFormat="1" x14ac:dyDescent="0.2">
      <c r="A3435" s="56">
        <v>631200</v>
      </c>
      <c r="B3435" s="49" t="s">
        <v>278</v>
      </c>
      <c r="C3435" s="58">
        <v>0</v>
      </c>
      <c r="D3435" s="58">
        <v>0</v>
      </c>
      <c r="E3435" s="58">
        <v>10000</v>
      </c>
      <c r="F3435" s="283">
        <v>0</v>
      </c>
    </row>
    <row r="3436" spans="1:6" s="55" customFormat="1" x14ac:dyDescent="0.2">
      <c r="A3436" s="46">
        <v>638000</v>
      </c>
      <c r="B3436" s="51" t="s">
        <v>282</v>
      </c>
      <c r="C3436" s="45">
        <f t="shared" ref="C3436:D3436" si="987">C3437</f>
        <v>15000</v>
      </c>
      <c r="D3436" s="45">
        <f t="shared" si="987"/>
        <v>55000</v>
      </c>
      <c r="E3436" s="45">
        <f t="shared" ref="E3436" si="988">E3437</f>
        <v>0</v>
      </c>
      <c r="F3436" s="282"/>
    </row>
    <row r="3437" spans="1:6" s="30" customFormat="1" x14ac:dyDescent="0.2">
      <c r="A3437" s="48">
        <v>638100</v>
      </c>
      <c r="B3437" s="49" t="s">
        <v>283</v>
      </c>
      <c r="C3437" s="58">
        <v>15000</v>
      </c>
      <c r="D3437" s="58">
        <v>55000</v>
      </c>
      <c r="E3437" s="58">
        <v>0</v>
      </c>
      <c r="F3437" s="283"/>
    </row>
    <row r="3438" spans="1:6" s="30" customFormat="1" x14ac:dyDescent="0.2">
      <c r="A3438" s="89"/>
      <c r="B3438" s="83" t="s">
        <v>292</v>
      </c>
      <c r="C3438" s="87">
        <f>C3414+C3430+C3433</f>
        <v>1519600</v>
      </c>
      <c r="D3438" s="87">
        <f>D3414+D3430+D3433</f>
        <v>1557300.0000000002</v>
      </c>
      <c r="E3438" s="87">
        <f>E3414+E3430+E3433</f>
        <v>10000</v>
      </c>
      <c r="F3438" s="34">
        <f t="shared" si="978"/>
        <v>102.48091603053437</v>
      </c>
    </row>
    <row r="3439" spans="1:6" s="30" customFormat="1" x14ac:dyDescent="0.2">
      <c r="A3439" s="66"/>
      <c r="B3439" s="44"/>
      <c r="C3439" s="67"/>
      <c r="D3439" s="67"/>
      <c r="E3439" s="67"/>
      <c r="F3439" s="279"/>
    </row>
    <row r="3440" spans="1:6" s="30" customFormat="1" x14ac:dyDescent="0.2">
      <c r="A3440" s="66"/>
      <c r="B3440" s="44"/>
      <c r="C3440" s="67"/>
      <c r="D3440" s="67"/>
      <c r="E3440" s="67"/>
      <c r="F3440" s="279"/>
    </row>
    <row r="3441" spans="1:6" s="30" customFormat="1" x14ac:dyDescent="0.2">
      <c r="A3441" s="48" t="s">
        <v>755</v>
      </c>
      <c r="B3441" s="49"/>
      <c r="C3441" s="67"/>
      <c r="D3441" s="67"/>
      <c r="E3441" s="67"/>
      <c r="F3441" s="279"/>
    </row>
    <row r="3442" spans="1:6" s="30" customFormat="1" x14ac:dyDescent="0.2">
      <c r="A3442" s="48" t="s">
        <v>372</v>
      </c>
      <c r="B3442" s="49"/>
      <c r="C3442" s="67"/>
      <c r="D3442" s="67"/>
      <c r="E3442" s="67"/>
      <c r="F3442" s="279"/>
    </row>
    <row r="3443" spans="1:6" s="30" customFormat="1" x14ac:dyDescent="0.2">
      <c r="A3443" s="48" t="s">
        <v>756</v>
      </c>
      <c r="B3443" s="49"/>
      <c r="C3443" s="67"/>
      <c r="D3443" s="67"/>
      <c r="E3443" s="67"/>
      <c r="F3443" s="279"/>
    </row>
    <row r="3444" spans="1:6" s="30" customFormat="1" x14ac:dyDescent="0.2">
      <c r="A3444" s="48" t="s">
        <v>291</v>
      </c>
      <c r="B3444" s="49"/>
      <c r="C3444" s="67"/>
      <c r="D3444" s="67"/>
      <c r="E3444" s="67"/>
      <c r="F3444" s="279"/>
    </row>
    <row r="3445" spans="1:6" s="30" customFormat="1" x14ac:dyDescent="0.2">
      <c r="A3445" s="43"/>
      <c r="B3445" s="49"/>
      <c r="C3445" s="67"/>
      <c r="D3445" s="67"/>
      <c r="E3445" s="67"/>
      <c r="F3445" s="279"/>
    </row>
    <row r="3446" spans="1:6" s="55" customFormat="1" x14ac:dyDescent="0.2">
      <c r="A3446" s="46">
        <v>410000</v>
      </c>
      <c r="B3446" s="47" t="s">
        <v>44</v>
      </c>
      <c r="C3446" s="45">
        <f t="shared" ref="C3446:D3446" si="989">C3447+C3452</f>
        <v>1247000</v>
      </c>
      <c r="D3446" s="45">
        <f t="shared" si="989"/>
        <v>1274900</v>
      </c>
      <c r="E3446" s="45">
        <f t="shared" ref="E3446" si="990">E3447+E3452</f>
        <v>0</v>
      </c>
      <c r="F3446" s="282">
        <f t="shared" ref="F3446:F3471" si="991">D3446/C3446*100</f>
        <v>102.23736968724938</v>
      </c>
    </row>
    <row r="3447" spans="1:6" s="55" customFormat="1" x14ac:dyDescent="0.2">
      <c r="A3447" s="46">
        <v>411000</v>
      </c>
      <c r="B3447" s="47" t="s">
        <v>45</v>
      </c>
      <c r="C3447" s="45">
        <f t="shared" ref="C3447:D3447" si="992">SUM(C3448:C3451)</f>
        <v>1064800</v>
      </c>
      <c r="D3447" s="45">
        <f t="shared" si="992"/>
        <v>1072500</v>
      </c>
      <c r="E3447" s="45">
        <f t="shared" ref="E3447" si="993">SUM(E3448:E3451)</f>
        <v>0</v>
      </c>
      <c r="F3447" s="282">
        <f t="shared" si="991"/>
        <v>100.72314049586777</v>
      </c>
    </row>
    <row r="3448" spans="1:6" s="30" customFormat="1" x14ac:dyDescent="0.2">
      <c r="A3448" s="48">
        <v>411100</v>
      </c>
      <c r="B3448" s="49" t="s">
        <v>46</v>
      </c>
      <c r="C3448" s="58">
        <v>965000</v>
      </c>
      <c r="D3448" s="58">
        <v>950000</v>
      </c>
      <c r="E3448" s="58">
        <v>0</v>
      </c>
      <c r="F3448" s="283">
        <f t="shared" si="991"/>
        <v>98.445595854922274</v>
      </c>
    </row>
    <row r="3449" spans="1:6" s="30" customFormat="1" x14ac:dyDescent="0.2">
      <c r="A3449" s="48">
        <v>411200</v>
      </c>
      <c r="B3449" s="49" t="s">
        <v>47</v>
      </c>
      <c r="C3449" s="58">
        <v>64800</v>
      </c>
      <c r="D3449" s="58">
        <v>67500</v>
      </c>
      <c r="E3449" s="58">
        <v>0</v>
      </c>
      <c r="F3449" s="283">
        <f t="shared" si="991"/>
        <v>104.16666666666667</v>
      </c>
    </row>
    <row r="3450" spans="1:6" s="30" customFormat="1" ht="40.5" x14ac:dyDescent="0.2">
      <c r="A3450" s="48">
        <v>411300</v>
      </c>
      <c r="B3450" s="49" t="s">
        <v>48</v>
      </c>
      <c r="C3450" s="58">
        <v>19999.999999999964</v>
      </c>
      <c r="D3450" s="58">
        <v>24999.999999999964</v>
      </c>
      <c r="E3450" s="58">
        <v>0</v>
      </c>
      <c r="F3450" s="283">
        <f t="shared" si="991"/>
        <v>125.00000000000004</v>
      </c>
    </row>
    <row r="3451" spans="1:6" s="30" customFormat="1" x14ac:dyDescent="0.2">
      <c r="A3451" s="48">
        <v>411400</v>
      </c>
      <c r="B3451" s="49" t="s">
        <v>49</v>
      </c>
      <c r="C3451" s="58">
        <v>14999.999999999967</v>
      </c>
      <c r="D3451" s="58">
        <v>29999.999999999967</v>
      </c>
      <c r="E3451" s="58">
        <v>0</v>
      </c>
      <c r="F3451" s="283">
        <f t="shared" si="991"/>
        <v>200.00000000000023</v>
      </c>
    </row>
    <row r="3452" spans="1:6" s="55" customFormat="1" x14ac:dyDescent="0.2">
      <c r="A3452" s="46">
        <v>412000</v>
      </c>
      <c r="B3452" s="51" t="s">
        <v>50</v>
      </c>
      <c r="C3452" s="45">
        <f>SUM(C3453:C3461)</f>
        <v>182199.99999999997</v>
      </c>
      <c r="D3452" s="45">
        <f>SUM(D3453:D3461)</f>
        <v>202399.99999999997</v>
      </c>
      <c r="E3452" s="45">
        <f>SUM(E3453:E3461)</f>
        <v>0</v>
      </c>
      <c r="F3452" s="282">
        <f t="shared" si="991"/>
        <v>111.0867178924259</v>
      </c>
    </row>
    <row r="3453" spans="1:6" s="30" customFormat="1" x14ac:dyDescent="0.2">
      <c r="A3453" s="48">
        <v>412200</v>
      </c>
      <c r="B3453" s="49" t="s">
        <v>52</v>
      </c>
      <c r="C3453" s="58">
        <v>113000</v>
      </c>
      <c r="D3453" s="58">
        <v>130000</v>
      </c>
      <c r="E3453" s="58">
        <v>0</v>
      </c>
      <c r="F3453" s="283">
        <f t="shared" si="991"/>
        <v>115.04424778761062</v>
      </c>
    </row>
    <row r="3454" spans="1:6" s="30" customFormat="1" x14ac:dyDescent="0.2">
      <c r="A3454" s="48">
        <v>412300</v>
      </c>
      <c r="B3454" s="49" t="s">
        <v>53</v>
      </c>
      <c r="C3454" s="58">
        <v>18999.999999999993</v>
      </c>
      <c r="D3454" s="58">
        <v>18999.999999999993</v>
      </c>
      <c r="E3454" s="58">
        <v>0</v>
      </c>
      <c r="F3454" s="283">
        <f t="shared" si="991"/>
        <v>100</v>
      </c>
    </row>
    <row r="3455" spans="1:6" s="30" customFormat="1" x14ac:dyDescent="0.2">
      <c r="A3455" s="48">
        <v>412500</v>
      </c>
      <c r="B3455" s="49" t="s">
        <v>57</v>
      </c>
      <c r="C3455" s="58">
        <v>3500</v>
      </c>
      <c r="D3455" s="58">
        <v>5399.9999999999964</v>
      </c>
      <c r="E3455" s="58">
        <v>0</v>
      </c>
      <c r="F3455" s="283">
        <f t="shared" si="991"/>
        <v>154.28571428571419</v>
      </c>
    </row>
    <row r="3456" spans="1:6" s="30" customFormat="1" x14ac:dyDescent="0.2">
      <c r="A3456" s="48">
        <v>412600</v>
      </c>
      <c r="B3456" s="49" t="s">
        <v>58</v>
      </c>
      <c r="C3456" s="58">
        <v>3699.9999999999995</v>
      </c>
      <c r="D3456" s="58">
        <v>3699.9999999999991</v>
      </c>
      <c r="E3456" s="58">
        <v>0</v>
      </c>
      <c r="F3456" s="283">
        <f t="shared" si="991"/>
        <v>99.999999999999986</v>
      </c>
    </row>
    <row r="3457" spans="1:6" s="30" customFormat="1" x14ac:dyDescent="0.2">
      <c r="A3457" s="48">
        <v>412700</v>
      </c>
      <c r="B3457" s="49" t="s">
        <v>60</v>
      </c>
      <c r="C3457" s="58">
        <v>38999.999999999964</v>
      </c>
      <c r="D3457" s="58">
        <v>38099.999999999964</v>
      </c>
      <c r="E3457" s="58">
        <v>0</v>
      </c>
      <c r="F3457" s="283">
        <f t="shared" si="991"/>
        <v>97.692307692307693</v>
      </c>
    </row>
    <row r="3458" spans="1:6" s="30" customFormat="1" x14ac:dyDescent="0.2">
      <c r="A3458" s="48">
        <v>412900</v>
      </c>
      <c r="B3458" s="53" t="s">
        <v>75</v>
      </c>
      <c r="C3458" s="58">
        <v>0</v>
      </c>
      <c r="D3458" s="58">
        <v>1900</v>
      </c>
      <c r="E3458" s="58">
        <v>0</v>
      </c>
      <c r="F3458" s="283">
        <v>0</v>
      </c>
    </row>
    <row r="3459" spans="1:6" s="30" customFormat="1" x14ac:dyDescent="0.2">
      <c r="A3459" s="48">
        <v>412900</v>
      </c>
      <c r="B3459" s="53" t="s">
        <v>76</v>
      </c>
      <c r="C3459" s="58">
        <v>1000</v>
      </c>
      <c r="D3459" s="58">
        <v>1100</v>
      </c>
      <c r="E3459" s="58">
        <v>0</v>
      </c>
      <c r="F3459" s="283">
        <f t="shared" si="991"/>
        <v>110.00000000000001</v>
      </c>
    </row>
    <row r="3460" spans="1:6" s="30" customFormat="1" x14ac:dyDescent="0.2">
      <c r="A3460" s="48">
        <v>412900</v>
      </c>
      <c r="B3460" s="53" t="s">
        <v>77</v>
      </c>
      <c r="C3460" s="58">
        <v>1000</v>
      </c>
      <c r="D3460" s="58">
        <v>999.99999999999989</v>
      </c>
      <c r="E3460" s="58">
        <v>0</v>
      </c>
      <c r="F3460" s="283">
        <f t="shared" si="991"/>
        <v>99.999999999999986</v>
      </c>
    </row>
    <row r="3461" spans="1:6" s="30" customFormat="1" x14ac:dyDescent="0.2">
      <c r="A3461" s="48">
        <v>412900</v>
      </c>
      <c r="B3461" s="53" t="s">
        <v>78</v>
      </c>
      <c r="C3461" s="58">
        <v>2000</v>
      </c>
      <c r="D3461" s="58">
        <v>2200</v>
      </c>
      <c r="E3461" s="58">
        <v>0</v>
      </c>
      <c r="F3461" s="283">
        <f t="shared" si="991"/>
        <v>110.00000000000001</v>
      </c>
    </row>
    <row r="3462" spans="1:6" s="55" customFormat="1" x14ac:dyDescent="0.2">
      <c r="A3462" s="46">
        <v>510000</v>
      </c>
      <c r="B3462" s="51" t="s">
        <v>244</v>
      </c>
      <c r="C3462" s="45">
        <f>C3463+0</f>
        <v>10000</v>
      </c>
      <c r="D3462" s="45">
        <f>D3463+0</f>
        <v>20000</v>
      </c>
      <c r="E3462" s="45">
        <f>E3463+0</f>
        <v>0</v>
      </c>
      <c r="F3462" s="282">
        <f t="shared" si="991"/>
        <v>200</v>
      </c>
    </row>
    <row r="3463" spans="1:6" s="55" customFormat="1" x14ac:dyDescent="0.2">
      <c r="A3463" s="46">
        <v>511000</v>
      </c>
      <c r="B3463" s="51" t="s">
        <v>245</v>
      </c>
      <c r="C3463" s="45">
        <f>C3465+0+C3464</f>
        <v>10000</v>
      </c>
      <c r="D3463" s="45">
        <f>D3465+0+D3464</f>
        <v>20000</v>
      </c>
      <c r="E3463" s="45">
        <f>E3465+0+E3464</f>
        <v>0</v>
      </c>
      <c r="F3463" s="282">
        <f t="shared" si="991"/>
        <v>200</v>
      </c>
    </row>
    <row r="3464" spans="1:6" s="30" customFormat="1" x14ac:dyDescent="0.2">
      <c r="A3464" s="56">
        <v>511100</v>
      </c>
      <c r="B3464" s="49" t="s">
        <v>868</v>
      </c>
      <c r="C3464" s="50">
        <v>0</v>
      </c>
      <c r="D3464" s="58">
        <v>10000</v>
      </c>
      <c r="E3464" s="58">
        <v>0</v>
      </c>
      <c r="F3464" s="283">
        <v>0</v>
      </c>
    </row>
    <row r="3465" spans="1:6" s="30" customFormat="1" x14ac:dyDescent="0.2">
      <c r="A3465" s="48">
        <v>511300</v>
      </c>
      <c r="B3465" s="49" t="s">
        <v>248</v>
      </c>
      <c r="C3465" s="58">
        <v>10000</v>
      </c>
      <c r="D3465" s="58">
        <v>10000</v>
      </c>
      <c r="E3465" s="58">
        <v>0</v>
      </c>
      <c r="F3465" s="283">
        <f t="shared" si="991"/>
        <v>100</v>
      </c>
    </row>
    <row r="3466" spans="1:6" s="55" customFormat="1" x14ac:dyDescent="0.2">
      <c r="A3466" s="46">
        <v>630000</v>
      </c>
      <c r="B3466" s="51" t="s">
        <v>275</v>
      </c>
      <c r="C3466" s="45">
        <f t="shared" ref="C3466:D3466" si="994">C3467+C3469</f>
        <v>40000</v>
      </c>
      <c r="D3466" s="45">
        <f t="shared" si="994"/>
        <v>45000</v>
      </c>
      <c r="E3466" s="45">
        <f t="shared" ref="E3466" si="995">E3467+E3469</f>
        <v>1900000</v>
      </c>
      <c r="F3466" s="282">
        <f t="shared" si="991"/>
        <v>112.5</v>
      </c>
    </row>
    <row r="3467" spans="1:6" s="55" customFormat="1" x14ac:dyDescent="0.2">
      <c r="A3467" s="46">
        <v>631000</v>
      </c>
      <c r="B3467" s="51" t="s">
        <v>276</v>
      </c>
      <c r="C3467" s="45">
        <f t="shared" ref="C3467:D3467" si="996">C3468</f>
        <v>0</v>
      </c>
      <c r="D3467" s="45">
        <f t="shared" si="996"/>
        <v>0</v>
      </c>
      <c r="E3467" s="45">
        <f t="shared" ref="E3467" si="997">E3468</f>
        <v>1900000</v>
      </c>
      <c r="F3467" s="282">
        <v>0</v>
      </c>
    </row>
    <row r="3468" spans="1:6" s="30" customFormat="1" x14ac:dyDescent="0.2">
      <c r="A3468" s="56">
        <v>631200</v>
      </c>
      <c r="B3468" s="49" t="s">
        <v>278</v>
      </c>
      <c r="C3468" s="58">
        <v>0</v>
      </c>
      <c r="D3468" s="58">
        <v>0</v>
      </c>
      <c r="E3468" s="58">
        <v>1900000</v>
      </c>
      <c r="F3468" s="283">
        <v>0</v>
      </c>
    </row>
    <row r="3469" spans="1:6" s="55" customFormat="1" x14ac:dyDescent="0.2">
      <c r="A3469" s="46">
        <v>638000</v>
      </c>
      <c r="B3469" s="51" t="s">
        <v>282</v>
      </c>
      <c r="C3469" s="45">
        <f t="shared" ref="C3469:D3469" si="998">C3470</f>
        <v>40000</v>
      </c>
      <c r="D3469" s="45">
        <f t="shared" si="998"/>
        <v>45000</v>
      </c>
      <c r="E3469" s="45">
        <f t="shared" ref="E3469" si="999">E3470</f>
        <v>0</v>
      </c>
      <c r="F3469" s="282">
        <f t="shared" si="991"/>
        <v>112.5</v>
      </c>
    </row>
    <row r="3470" spans="1:6" s="30" customFormat="1" x14ac:dyDescent="0.2">
      <c r="A3470" s="48">
        <v>638100</v>
      </c>
      <c r="B3470" s="49" t="s">
        <v>283</v>
      </c>
      <c r="C3470" s="58">
        <v>40000</v>
      </c>
      <c r="D3470" s="58">
        <v>45000</v>
      </c>
      <c r="E3470" s="58">
        <v>0</v>
      </c>
      <c r="F3470" s="283">
        <f t="shared" si="991"/>
        <v>112.5</v>
      </c>
    </row>
    <row r="3471" spans="1:6" s="101" customFormat="1" x14ac:dyDescent="0.2">
      <c r="A3471" s="63"/>
      <c r="B3471" s="64" t="s">
        <v>292</v>
      </c>
      <c r="C3471" s="65">
        <f>C3446+C3462+C3466</f>
        <v>1297000</v>
      </c>
      <c r="D3471" s="65">
        <f>D3446+D3462+D3466</f>
        <v>1339900</v>
      </c>
      <c r="E3471" s="65">
        <f>E3446+E3462+E3466</f>
        <v>1900000</v>
      </c>
      <c r="F3471" s="34">
        <f t="shared" si="991"/>
        <v>103.30763299922899</v>
      </c>
    </row>
    <row r="3472" spans="1:6" s="30" customFormat="1" x14ac:dyDescent="0.2">
      <c r="A3472" s="66"/>
      <c r="B3472" s="44"/>
      <c r="C3472" s="67"/>
      <c r="D3472" s="67"/>
      <c r="E3472" s="67"/>
      <c r="F3472" s="279"/>
    </row>
    <row r="3473" spans="1:6" s="30" customFormat="1" x14ac:dyDescent="0.2">
      <c r="A3473" s="66"/>
      <c r="B3473" s="44"/>
      <c r="C3473" s="67"/>
      <c r="D3473" s="67"/>
      <c r="E3473" s="67"/>
      <c r="F3473" s="279"/>
    </row>
    <row r="3474" spans="1:6" s="30" customFormat="1" x14ac:dyDescent="0.2">
      <c r="A3474" s="48" t="s">
        <v>483</v>
      </c>
      <c r="B3474" s="51"/>
      <c r="C3474" s="50"/>
      <c r="D3474" s="50"/>
      <c r="E3474" s="50"/>
      <c r="F3474" s="284"/>
    </row>
    <row r="3475" spans="1:6" s="30" customFormat="1" x14ac:dyDescent="0.2">
      <c r="A3475" s="48" t="s">
        <v>484</v>
      </c>
      <c r="B3475" s="51"/>
      <c r="C3475" s="50"/>
      <c r="D3475" s="50"/>
      <c r="E3475" s="50"/>
      <c r="F3475" s="284"/>
    </row>
    <row r="3476" spans="1:6" s="30" customFormat="1" x14ac:dyDescent="0.2">
      <c r="A3476" s="48" t="s">
        <v>362</v>
      </c>
      <c r="B3476" s="51"/>
      <c r="C3476" s="50"/>
      <c r="D3476" s="50"/>
      <c r="E3476" s="50"/>
      <c r="F3476" s="284"/>
    </row>
    <row r="3477" spans="1:6" s="30" customFormat="1" x14ac:dyDescent="0.2">
      <c r="A3477" s="48" t="s">
        <v>291</v>
      </c>
      <c r="B3477" s="51"/>
      <c r="C3477" s="50"/>
      <c r="D3477" s="50"/>
      <c r="E3477" s="50"/>
      <c r="F3477" s="284"/>
    </row>
    <row r="3478" spans="1:6" s="30" customFormat="1" x14ac:dyDescent="0.2">
      <c r="A3478" s="48"/>
      <c r="B3478" s="79"/>
      <c r="C3478" s="67"/>
      <c r="D3478" s="67"/>
      <c r="E3478" s="67"/>
      <c r="F3478" s="279"/>
    </row>
    <row r="3479" spans="1:6" s="30" customFormat="1" x14ac:dyDescent="0.2">
      <c r="A3479" s="46">
        <v>410000</v>
      </c>
      <c r="B3479" s="47" t="s">
        <v>44</v>
      </c>
      <c r="C3479" s="45">
        <f>C3480+C3485+C3499+C3497</f>
        <v>9180800</v>
      </c>
      <c r="D3479" s="45">
        <f>D3480+D3485+D3499+D3497</f>
        <v>5928600</v>
      </c>
      <c r="E3479" s="45">
        <f>E3480+E3485+E3499+E3497</f>
        <v>0</v>
      </c>
      <c r="F3479" s="282">
        <f t="shared" ref="F3479:F3506" si="1000">D3479/C3479*100</f>
        <v>64.576071802021602</v>
      </c>
    </row>
    <row r="3480" spans="1:6" s="30" customFormat="1" x14ac:dyDescent="0.2">
      <c r="A3480" s="46">
        <v>411000</v>
      </c>
      <c r="B3480" s="47" t="s">
        <v>45</v>
      </c>
      <c r="C3480" s="45">
        <f t="shared" ref="C3480:D3480" si="1001">SUM(C3481:C3484)</f>
        <v>2238200</v>
      </c>
      <c r="D3480" s="45">
        <f t="shared" si="1001"/>
        <v>2263200</v>
      </c>
      <c r="E3480" s="45">
        <f t="shared" ref="E3480" si="1002">SUM(E3481:E3484)</f>
        <v>0</v>
      </c>
      <c r="F3480" s="282">
        <f t="shared" si="1000"/>
        <v>101.11696899294076</v>
      </c>
    </row>
    <row r="3481" spans="1:6" s="30" customFormat="1" x14ac:dyDescent="0.2">
      <c r="A3481" s="48">
        <v>411100</v>
      </c>
      <c r="B3481" s="49" t="s">
        <v>46</v>
      </c>
      <c r="C3481" s="58">
        <v>2127000</v>
      </c>
      <c r="D3481" s="58">
        <v>2127000</v>
      </c>
      <c r="E3481" s="58">
        <v>0</v>
      </c>
      <c r="F3481" s="283">
        <f t="shared" si="1000"/>
        <v>100</v>
      </c>
    </row>
    <row r="3482" spans="1:6" s="30" customFormat="1" x14ac:dyDescent="0.2">
      <c r="A3482" s="48">
        <v>411200</v>
      </c>
      <c r="B3482" s="49" t="s">
        <v>47</v>
      </c>
      <c r="C3482" s="58">
        <v>75000</v>
      </c>
      <c r="D3482" s="58">
        <v>75000</v>
      </c>
      <c r="E3482" s="58">
        <v>0</v>
      </c>
      <c r="F3482" s="283">
        <f t="shared" si="1000"/>
        <v>100</v>
      </c>
    </row>
    <row r="3483" spans="1:6" s="30" customFormat="1" ht="40.5" x14ac:dyDescent="0.2">
      <c r="A3483" s="48">
        <v>411300</v>
      </c>
      <c r="B3483" s="49" t="s">
        <v>48</v>
      </c>
      <c r="C3483" s="58">
        <v>21200</v>
      </c>
      <c r="D3483" s="58">
        <v>46200</v>
      </c>
      <c r="E3483" s="58">
        <v>0</v>
      </c>
      <c r="F3483" s="283">
        <f t="shared" si="1000"/>
        <v>217.92452830188677</v>
      </c>
    </row>
    <row r="3484" spans="1:6" s="30" customFormat="1" x14ac:dyDescent="0.2">
      <c r="A3484" s="48">
        <v>411400</v>
      </c>
      <c r="B3484" s="49" t="s">
        <v>49</v>
      </c>
      <c r="C3484" s="58">
        <v>15000</v>
      </c>
      <c r="D3484" s="58">
        <v>15000</v>
      </c>
      <c r="E3484" s="58">
        <v>0</v>
      </c>
      <c r="F3484" s="283">
        <f t="shared" si="1000"/>
        <v>100</v>
      </c>
    </row>
    <row r="3485" spans="1:6" s="30" customFormat="1" x14ac:dyDescent="0.2">
      <c r="A3485" s="46">
        <v>412000</v>
      </c>
      <c r="B3485" s="51" t="s">
        <v>50</v>
      </c>
      <c r="C3485" s="45">
        <f>SUM(C3486:C3496)</f>
        <v>982400</v>
      </c>
      <c r="D3485" s="45">
        <f>SUM(D3486:D3496)</f>
        <v>987400</v>
      </c>
      <c r="E3485" s="45">
        <f>SUM(E3486:E3496)</f>
        <v>0</v>
      </c>
      <c r="F3485" s="282">
        <f t="shared" si="1000"/>
        <v>100.50895765472312</v>
      </c>
    </row>
    <row r="3486" spans="1:6" s="30" customFormat="1" x14ac:dyDescent="0.2">
      <c r="A3486" s="48">
        <v>412100</v>
      </c>
      <c r="B3486" s="49" t="s">
        <v>51</v>
      </c>
      <c r="C3486" s="58">
        <v>25900</v>
      </c>
      <c r="D3486" s="58">
        <v>25900</v>
      </c>
      <c r="E3486" s="58">
        <v>0</v>
      </c>
      <c r="F3486" s="283">
        <f t="shared" si="1000"/>
        <v>100</v>
      </c>
    </row>
    <row r="3487" spans="1:6" s="30" customFormat="1" x14ac:dyDescent="0.2">
      <c r="A3487" s="48">
        <v>412200</v>
      </c>
      <c r="B3487" s="49" t="s">
        <v>52</v>
      </c>
      <c r="C3487" s="58">
        <v>410000</v>
      </c>
      <c r="D3487" s="58">
        <v>400000</v>
      </c>
      <c r="E3487" s="58">
        <v>0</v>
      </c>
      <c r="F3487" s="283">
        <f t="shared" si="1000"/>
        <v>97.560975609756099</v>
      </c>
    </row>
    <row r="3488" spans="1:6" s="30" customFormat="1" x14ac:dyDescent="0.2">
      <c r="A3488" s="48">
        <v>412300</v>
      </c>
      <c r="B3488" s="49" t="s">
        <v>53</v>
      </c>
      <c r="C3488" s="58">
        <v>19000</v>
      </c>
      <c r="D3488" s="58">
        <v>19000</v>
      </c>
      <c r="E3488" s="58">
        <v>0</v>
      </c>
      <c r="F3488" s="283">
        <f t="shared" si="1000"/>
        <v>100</v>
      </c>
    </row>
    <row r="3489" spans="1:6" s="30" customFormat="1" x14ac:dyDescent="0.2">
      <c r="A3489" s="48">
        <v>412500</v>
      </c>
      <c r="B3489" s="49" t="s">
        <v>57</v>
      </c>
      <c r="C3489" s="58">
        <v>19000</v>
      </c>
      <c r="D3489" s="58">
        <v>19000</v>
      </c>
      <c r="E3489" s="58">
        <v>0</v>
      </c>
      <c r="F3489" s="283">
        <f t="shared" si="1000"/>
        <v>100</v>
      </c>
    </row>
    <row r="3490" spans="1:6" s="30" customFormat="1" x14ac:dyDescent="0.2">
      <c r="A3490" s="48">
        <v>412600</v>
      </c>
      <c r="B3490" s="49" t="s">
        <v>58</v>
      </c>
      <c r="C3490" s="58">
        <v>57000</v>
      </c>
      <c r="D3490" s="58">
        <v>57000</v>
      </c>
      <c r="E3490" s="58">
        <v>0</v>
      </c>
      <c r="F3490" s="283">
        <f t="shared" si="1000"/>
        <v>100</v>
      </c>
    </row>
    <row r="3491" spans="1:6" s="30" customFormat="1" x14ac:dyDescent="0.2">
      <c r="A3491" s="48">
        <v>412700</v>
      </c>
      <c r="B3491" s="49" t="s">
        <v>60</v>
      </c>
      <c r="C3491" s="58">
        <v>426500</v>
      </c>
      <c r="D3491" s="58">
        <v>426500</v>
      </c>
      <c r="E3491" s="58">
        <v>0</v>
      </c>
      <c r="F3491" s="283">
        <f t="shared" si="1000"/>
        <v>100</v>
      </c>
    </row>
    <row r="3492" spans="1:6" s="30" customFormat="1" x14ac:dyDescent="0.2">
      <c r="A3492" s="48">
        <v>412900</v>
      </c>
      <c r="B3492" s="53" t="s">
        <v>74</v>
      </c>
      <c r="C3492" s="58">
        <v>1000</v>
      </c>
      <c r="D3492" s="58">
        <v>1000</v>
      </c>
      <c r="E3492" s="58">
        <v>0</v>
      </c>
      <c r="F3492" s="283">
        <f t="shared" si="1000"/>
        <v>100</v>
      </c>
    </row>
    <row r="3493" spans="1:6" s="30" customFormat="1" x14ac:dyDescent="0.2">
      <c r="A3493" s="48">
        <v>412900</v>
      </c>
      <c r="B3493" s="53" t="s">
        <v>75</v>
      </c>
      <c r="C3493" s="58">
        <v>10000</v>
      </c>
      <c r="D3493" s="58">
        <v>24999.999999999996</v>
      </c>
      <c r="E3493" s="58">
        <v>0</v>
      </c>
      <c r="F3493" s="283">
        <f t="shared" si="1000"/>
        <v>249.99999999999994</v>
      </c>
    </row>
    <row r="3494" spans="1:6" s="30" customFormat="1" x14ac:dyDescent="0.2">
      <c r="A3494" s="48">
        <v>412900</v>
      </c>
      <c r="B3494" s="53" t="s">
        <v>76</v>
      </c>
      <c r="C3494" s="58">
        <v>3999.9999999999995</v>
      </c>
      <c r="D3494" s="58">
        <v>3999.9999999999991</v>
      </c>
      <c r="E3494" s="58">
        <v>0</v>
      </c>
      <c r="F3494" s="283">
        <f t="shared" si="1000"/>
        <v>99.999999999999986</v>
      </c>
    </row>
    <row r="3495" spans="1:6" s="30" customFormat="1" x14ac:dyDescent="0.2">
      <c r="A3495" s="48">
        <v>412900</v>
      </c>
      <c r="B3495" s="53" t="s">
        <v>77</v>
      </c>
      <c r="C3495" s="58">
        <v>5000</v>
      </c>
      <c r="D3495" s="58">
        <v>5000</v>
      </c>
      <c r="E3495" s="58">
        <v>0</v>
      </c>
      <c r="F3495" s="283">
        <f t="shared" si="1000"/>
        <v>100</v>
      </c>
    </row>
    <row r="3496" spans="1:6" s="30" customFormat="1" x14ac:dyDescent="0.2">
      <c r="A3496" s="48">
        <v>412900</v>
      </c>
      <c r="B3496" s="53" t="s">
        <v>78</v>
      </c>
      <c r="C3496" s="58">
        <v>5000</v>
      </c>
      <c r="D3496" s="58">
        <v>5000</v>
      </c>
      <c r="E3496" s="58">
        <v>0</v>
      </c>
      <c r="F3496" s="283">
        <f t="shared" si="1000"/>
        <v>100</v>
      </c>
    </row>
    <row r="3497" spans="1:6" s="55" customFormat="1" x14ac:dyDescent="0.2">
      <c r="A3497" s="46">
        <v>413000</v>
      </c>
      <c r="B3497" s="51" t="s">
        <v>96</v>
      </c>
      <c r="C3497" s="45">
        <f t="shared" ref="C3497:D3497" si="1003">C3498</f>
        <v>0</v>
      </c>
      <c r="D3497" s="45">
        <f t="shared" si="1003"/>
        <v>2000</v>
      </c>
      <c r="E3497" s="45">
        <f t="shared" ref="E3497" si="1004">E3498</f>
        <v>0</v>
      </c>
      <c r="F3497" s="282">
        <v>0</v>
      </c>
    </row>
    <row r="3498" spans="1:6" s="30" customFormat="1" x14ac:dyDescent="0.2">
      <c r="A3498" s="48">
        <v>413900</v>
      </c>
      <c r="B3498" s="49" t="s">
        <v>106</v>
      </c>
      <c r="C3498" s="58">
        <v>0</v>
      </c>
      <c r="D3498" s="58">
        <v>2000</v>
      </c>
      <c r="E3498" s="58">
        <v>0</v>
      </c>
      <c r="F3498" s="283">
        <v>0</v>
      </c>
    </row>
    <row r="3499" spans="1:6" s="55" customFormat="1" x14ac:dyDescent="0.2">
      <c r="A3499" s="46">
        <v>415000</v>
      </c>
      <c r="B3499" s="51" t="s">
        <v>119</v>
      </c>
      <c r="C3499" s="45">
        <f>SUM(C3500:C3507)</f>
        <v>5960200</v>
      </c>
      <c r="D3499" s="45">
        <f>SUM(D3500:D3507)</f>
        <v>2676000</v>
      </c>
      <c r="E3499" s="45">
        <f t="shared" ref="E3499" si="1005">SUM(E3500:E3507)</f>
        <v>0</v>
      </c>
      <c r="F3499" s="282">
        <f t="shared" si="1000"/>
        <v>44.897822220730852</v>
      </c>
    </row>
    <row r="3500" spans="1:6" s="30" customFormat="1" x14ac:dyDescent="0.2">
      <c r="A3500" s="48">
        <v>415200</v>
      </c>
      <c r="B3500" s="49" t="s">
        <v>130</v>
      </c>
      <c r="C3500" s="58">
        <v>50000</v>
      </c>
      <c r="D3500" s="58">
        <v>50000</v>
      </c>
      <c r="E3500" s="58">
        <v>0</v>
      </c>
      <c r="F3500" s="283">
        <f t="shared" si="1000"/>
        <v>100</v>
      </c>
    </row>
    <row r="3501" spans="1:6" s="30" customFormat="1" x14ac:dyDescent="0.2">
      <c r="A3501" s="48">
        <v>415200</v>
      </c>
      <c r="B3501" s="49" t="s">
        <v>343</v>
      </c>
      <c r="C3501" s="58">
        <v>79999.999999999985</v>
      </c>
      <c r="D3501" s="58">
        <v>80000</v>
      </c>
      <c r="E3501" s="58">
        <v>0</v>
      </c>
      <c r="F3501" s="283">
        <f t="shared" si="1000"/>
        <v>100.00000000000003</v>
      </c>
    </row>
    <row r="3502" spans="1:6" s="30" customFormat="1" x14ac:dyDescent="0.2">
      <c r="A3502" s="48">
        <v>415200</v>
      </c>
      <c r="B3502" s="49" t="s">
        <v>131</v>
      </c>
      <c r="C3502" s="58">
        <v>50000</v>
      </c>
      <c r="D3502" s="58">
        <v>50000</v>
      </c>
      <c r="E3502" s="58">
        <v>0</v>
      </c>
      <c r="F3502" s="283">
        <f t="shared" si="1000"/>
        <v>100</v>
      </c>
    </row>
    <row r="3503" spans="1:6" s="30" customFormat="1" x14ac:dyDescent="0.2">
      <c r="A3503" s="48">
        <v>415200</v>
      </c>
      <c r="B3503" s="49" t="s">
        <v>132</v>
      </c>
      <c r="C3503" s="58">
        <v>30000</v>
      </c>
      <c r="D3503" s="58">
        <v>30000</v>
      </c>
      <c r="E3503" s="58">
        <v>0</v>
      </c>
      <c r="F3503" s="283">
        <f t="shared" si="1000"/>
        <v>100</v>
      </c>
    </row>
    <row r="3504" spans="1:6" s="30" customFormat="1" x14ac:dyDescent="0.2">
      <c r="A3504" s="48">
        <v>415200</v>
      </c>
      <c r="B3504" s="49" t="s">
        <v>133</v>
      </c>
      <c r="C3504" s="58">
        <v>50000</v>
      </c>
      <c r="D3504" s="58">
        <v>50000</v>
      </c>
      <c r="E3504" s="58">
        <v>0</v>
      </c>
      <c r="F3504" s="283">
        <f t="shared" si="1000"/>
        <v>100</v>
      </c>
    </row>
    <row r="3505" spans="1:6" s="30" customFormat="1" x14ac:dyDescent="0.2">
      <c r="A3505" s="48">
        <v>415200</v>
      </c>
      <c r="B3505" s="49" t="s">
        <v>134</v>
      </c>
      <c r="C3505" s="58">
        <v>50000</v>
      </c>
      <c r="D3505" s="58">
        <v>50000</v>
      </c>
      <c r="E3505" s="58">
        <v>0</v>
      </c>
      <c r="F3505" s="283">
        <f t="shared" si="1000"/>
        <v>100</v>
      </c>
    </row>
    <row r="3506" spans="1:6" s="30" customFormat="1" x14ac:dyDescent="0.2">
      <c r="A3506" s="48">
        <v>415200</v>
      </c>
      <c r="B3506" s="49" t="s">
        <v>135</v>
      </c>
      <c r="C3506" s="58">
        <v>5630200</v>
      </c>
      <c r="D3506" s="58">
        <v>2346000</v>
      </c>
      <c r="E3506" s="58">
        <v>0</v>
      </c>
      <c r="F3506" s="283">
        <f t="shared" si="1000"/>
        <v>41.668146779865722</v>
      </c>
    </row>
    <row r="3507" spans="1:6" s="30" customFormat="1" x14ac:dyDescent="0.2">
      <c r="A3507" s="48">
        <v>415200</v>
      </c>
      <c r="B3507" s="49" t="s">
        <v>136</v>
      </c>
      <c r="C3507" s="58">
        <v>20000</v>
      </c>
      <c r="D3507" s="58">
        <v>20000</v>
      </c>
      <c r="E3507" s="58">
        <v>0</v>
      </c>
      <c r="F3507" s="283">
        <f t="shared" ref="F3507:F3521" si="1006">D3507/C3507*100</f>
        <v>100</v>
      </c>
    </row>
    <row r="3508" spans="1:6" s="30" customFormat="1" x14ac:dyDescent="0.2">
      <c r="A3508" s="46">
        <v>480000</v>
      </c>
      <c r="B3508" s="51" t="s">
        <v>202</v>
      </c>
      <c r="C3508" s="45">
        <f t="shared" ref="C3508:D3508" si="1007">C3509</f>
        <v>3320000</v>
      </c>
      <c r="D3508" s="45">
        <f t="shared" si="1007"/>
        <v>3570000</v>
      </c>
      <c r="E3508" s="45">
        <f t="shared" ref="E3508" si="1008">E3509</f>
        <v>0</v>
      </c>
      <c r="F3508" s="282">
        <f t="shared" si="1006"/>
        <v>107.53012048192771</v>
      </c>
    </row>
    <row r="3509" spans="1:6" s="30" customFormat="1" x14ac:dyDescent="0.2">
      <c r="A3509" s="46">
        <v>487000</v>
      </c>
      <c r="B3509" s="51" t="s">
        <v>25</v>
      </c>
      <c r="C3509" s="45">
        <f>SUM(C3510:C3512)</f>
        <v>3320000</v>
      </c>
      <c r="D3509" s="45">
        <f>SUM(D3510:D3512)</f>
        <v>3570000</v>
      </c>
      <c r="E3509" s="45">
        <f>SUM(E3510:E3512)</f>
        <v>0</v>
      </c>
      <c r="F3509" s="282">
        <f t="shared" si="1006"/>
        <v>107.53012048192771</v>
      </c>
    </row>
    <row r="3510" spans="1:6" s="30" customFormat="1" x14ac:dyDescent="0.2">
      <c r="A3510" s="48">
        <v>487100</v>
      </c>
      <c r="B3510" s="49" t="s">
        <v>206</v>
      </c>
      <c r="C3510" s="58">
        <v>20000</v>
      </c>
      <c r="D3510" s="58">
        <v>20000</v>
      </c>
      <c r="E3510" s="58">
        <v>0</v>
      </c>
      <c r="F3510" s="283">
        <f t="shared" si="1006"/>
        <v>100</v>
      </c>
    </row>
    <row r="3511" spans="1:6" s="30" customFormat="1" x14ac:dyDescent="0.2">
      <c r="A3511" s="48">
        <v>487300</v>
      </c>
      <c r="B3511" s="49" t="s">
        <v>210</v>
      </c>
      <c r="C3511" s="58">
        <v>3300000</v>
      </c>
      <c r="D3511" s="58">
        <v>3300000</v>
      </c>
      <c r="E3511" s="58">
        <v>0</v>
      </c>
      <c r="F3511" s="283">
        <f t="shared" si="1006"/>
        <v>100</v>
      </c>
    </row>
    <row r="3512" spans="1:6" s="30" customFormat="1" x14ac:dyDescent="0.2">
      <c r="A3512" s="48">
        <v>487300</v>
      </c>
      <c r="B3512" s="49" t="s">
        <v>216</v>
      </c>
      <c r="C3512" s="58">
        <v>0</v>
      </c>
      <c r="D3512" s="58">
        <v>250000</v>
      </c>
      <c r="E3512" s="58">
        <v>0</v>
      </c>
      <c r="F3512" s="283">
        <v>0</v>
      </c>
    </row>
    <row r="3513" spans="1:6" s="30" customFormat="1" x14ac:dyDescent="0.2">
      <c r="A3513" s="46">
        <v>510000</v>
      </c>
      <c r="B3513" s="51" t="s">
        <v>244</v>
      </c>
      <c r="C3513" s="45">
        <f>C3514+C3516+0</f>
        <v>15000</v>
      </c>
      <c r="D3513" s="45">
        <f>D3514+D3516+0</f>
        <v>15000</v>
      </c>
      <c r="E3513" s="45">
        <f>E3514+E3516+0</f>
        <v>0</v>
      </c>
      <c r="F3513" s="282">
        <f t="shared" si="1006"/>
        <v>100</v>
      </c>
    </row>
    <row r="3514" spans="1:6" s="30" customFormat="1" x14ac:dyDescent="0.2">
      <c r="A3514" s="46">
        <v>511000</v>
      </c>
      <c r="B3514" s="51" t="s">
        <v>245</v>
      </c>
      <c r="C3514" s="45">
        <f>SUM(C3515:C3515)</f>
        <v>10000</v>
      </c>
      <c r="D3514" s="45">
        <f>SUM(D3515:D3515)</f>
        <v>10000</v>
      </c>
      <c r="E3514" s="45">
        <f>SUM(E3515:E3515)</f>
        <v>0</v>
      </c>
      <c r="F3514" s="282">
        <f t="shared" si="1006"/>
        <v>100</v>
      </c>
    </row>
    <row r="3515" spans="1:6" s="30" customFormat="1" x14ac:dyDescent="0.2">
      <c r="A3515" s="48">
        <v>511300</v>
      </c>
      <c r="B3515" s="49" t="s">
        <v>248</v>
      </c>
      <c r="C3515" s="58">
        <v>10000</v>
      </c>
      <c r="D3515" s="58">
        <v>10000</v>
      </c>
      <c r="E3515" s="58">
        <v>0</v>
      </c>
      <c r="F3515" s="283">
        <f t="shared" si="1006"/>
        <v>100</v>
      </c>
    </row>
    <row r="3516" spans="1:6" s="55" customFormat="1" x14ac:dyDescent="0.2">
      <c r="A3516" s="46">
        <v>516000</v>
      </c>
      <c r="B3516" s="51" t="s">
        <v>256</v>
      </c>
      <c r="C3516" s="45">
        <f t="shared" ref="C3516:D3516" si="1009">C3517</f>
        <v>5000</v>
      </c>
      <c r="D3516" s="45">
        <f t="shared" si="1009"/>
        <v>5000</v>
      </c>
      <c r="E3516" s="45">
        <f t="shared" ref="E3516" si="1010">E3517</f>
        <v>0</v>
      </c>
      <c r="F3516" s="282">
        <f t="shared" si="1006"/>
        <v>100</v>
      </c>
    </row>
    <row r="3517" spans="1:6" s="30" customFormat="1" x14ac:dyDescent="0.2">
      <c r="A3517" s="48">
        <v>516100</v>
      </c>
      <c r="B3517" s="49" t="s">
        <v>256</v>
      </c>
      <c r="C3517" s="58">
        <v>5000</v>
      </c>
      <c r="D3517" s="58">
        <v>5000</v>
      </c>
      <c r="E3517" s="58">
        <v>0</v>
      </c>
      <c r="F3517" s="283">
        <f t="shared" si="1006"/>
        <v>100</v>
      </c>
    </row>
    <row r="3518" spans="1:6" s="55" customFormat="1" x14ac:dyDescent="0.2">
      <c r="A3518" s="46">
        <v>630000</v>
      </c>
      <c r="B3518" s="51" t="s">
        <v>275</v>
      </c>
      <c r="C3518" s="45">
        <f>C3519+0</f>
        <v>40000</v>
      </c>
      <c r="D3518" s="45">
        <f>D3519+0</f>
        <v>100000</v>
      </c>
      <c r="E3518" s="45">
        <f>E3519+0</f>
        <v>0</v>
      </c>
      <c r="F3518" s="282">
        <f t="shared" si="1006"/>
        <v>250</v>
      </c>
    </row>
    <row r="3519" spans="1:6" s="55" customFormat="1" x14ac:dyDescent="0.2">
      <c r="A3519" s="46">
        <v>638000</v>
      </c>
      <c r="B3519" s="51" t="s">
        <v>282</v>
      </c>
      <c r="C3519" s="45">
        <f t="shared" ref="C3519:D3519" si="1011">C3520</f>
        <v>40000</v>
      </c>
      <c r="D3519" s="45">
        <f t="shared" si="1011"/>
        <v>100000</v>
      </c>
      <c r="E3519" s="45">
        <f t="shared" ref="E3519" si="1012">E3520</f>
        <v>0</v>
      </c>
      <c r="F3519" s="282">
        <f t="shared" si="1006"/>
        <v>250</v>
      </c>
    </row>
    <row r="3520" spans="1:6" s="30" customFormat="1" x14ac:dyDescent="0.2">
      <c r="A3520" s="48">
        <v>638100</v>
      </c>
      <c r="B3520" s="49" t="s">
        <v>283</v>
      </c>
      <c r="C3520" s="58">
        <v>40000</v>
      </c>
      <c r="D3520" s="58">
        <v>100000</v>
      </c>
      <c r="E3520" s="58">
        <v>0</v>
      </c>
      <c r="F3520" s="283">
        <f t="shared" si="1006"/>
        <v>250</v>
      </c>
    </row>
    <row r="3521" spans="1:6" s="30" customFormat="1" x14ac:dyDescent="0.2">
      <c r="A3521" s="89"/>
      <c r="B3521" s="83" t="s">
        <v>292</v>
      </c>
      <c r="C3521" s="87">
        <f>C3479+C3508+C3513+C3518</f>
        <v>12555800</v>
      </c>
      <c r="D3521" s="87">
        <f>D3479+D3508+D3513+D3518</f>
        <v>9613600</v>
      </c>
      <c r="E3521" s="87">
        <f>E3479+E3508+E3513+E3518</f>
        <v>0</v>
      </c>
      <c r="F3521" s="34">
        <f t="shared" si="1006"/>
        <v>76.567004890170281</v>
      </c>
    </row>
    <row r="3522" spans="1:6" s="30" customFormat="1" x14ac:dyDescent="0.2">
      <c r="A3522" s="48"/>
      <c r="B3522" s="49"/>
      <c r="C3522" s="50"/>
      <c r="D3522" s="50"/>
      <c r="E3522" s="50"/>
      <c r="F3522" s="284"/>
    </row>
    <row r="3523" spans="1:6" s="30" customFormat="1" x14ac:dyDescent="0.2">
      <c r="A3523" s="43"/>
      <c r="B3523" s="44"/>
      <c r="C3523" s="50"/>
      <c r="D3523" s="50"/>
      <c r="E3523" s="50"/>
      <c r="F3523" s="284"/>
    </row>
    <row r="3524" spans="1:6" s="30" customFormat="1" x14ac:dyDescent="0.2">
      <c r="A3524" s="48" t="s">
        <v>844</v>
      </c>
      <c r="B3524" s="51"/>
      <c r="C3524" s="50"/>
      <c r="D3524" s="50"/>
      <c r="E3524" s="50"/>
      <c r="F3524" s="284"/>
    </row>
    <row r="3525" spans="1:6" s="30" customFormat="1" x14ac:dyDescent="0.2">
      <c r="A3525" s="48" t="s">
        <v>485</v>
      </c>
      <c r="B3525" s="51"/>
      <c r="C3525" s="50"/>
      <c r="D3525" s="50"/>
      <c r="E3525" s="50"/>
      <c r="F3525" s="284"/>
    </row>
    <row r="3526" spans="1:6" s="30" customFormat="1" x14ac:dyDescent="0.2">
      <c r="A3526" s="48" t="s">
        <v>385</v>
      </c>
      <c r="B3526" s="51"/>
      <c r="C3526" s="50"/>
      <c r="D3526" s="50"/>
      <c r="E3526" s="50"/>
      <c r="F3526" s="284"/>
    </row>
    <row r="3527" spans="1:6" s="30" customFormat="1" x14ac:dyDescent="0.2">
      <c r="A3527" s="48" t="s">
        <v>291</v>
      </c>
      <c r="B3527" s="51"/>
      <c r="C3527" s="50"/>
      <c r="D3527" s="50"/>
      <c r="E3527" s="50"/>
      <c r="F3527" s="284"/>
    </row>
    <row r="3528" spans="1:6" s="30" customFormat="1" x14ac:dyDescent="0.2">
      <c r="A3528" s="48"/>
      <c r="B3528" s="79"/>
      <c r="C3528" s="67"/>
      <c r="D3528" s="67"/>
      <c r="E3528" s="67"/>
      <c r="F3528" s="279"/>
    </row>
    <row r="3529" spans="1:6" s="30" customFormat="1" x14ac:dyDescent="0.2">
      <c r="A3529" s="46">
        <v>410000</v>
      </c>
      <c r="B3529" s="47" t="s">
        <v>44</v>
      </c>
      <c r="C3529" s="45">
        <f>C3530+C3535+C3547+C3552+0+0</f>
        <v>6325600</v>
      </c>
      <c r="D3529" s="45">
        <f>D3530+D3535+D3547+D3552+0+0</f>
        <v>6436400</v>
      </c>
      <c r="E3529" s="45">
        <f>E3530+E3535+E3547+E3552+0+0</f>
        <v>0</v>
      </c>
      <c r="F3529" s="282">
        <f t="shared" ref="F3529:F3555" si="1013">D3529/C3529*100</f>
        <v>101.75161249525738</v>
      </c>
    </row>
    <row r="3530" spans="1:6" s="30" customFormat="1" x14ac:dyDescent="0.2">
      <c r="A3530" s="46">
        <v>411000</v>
      </c>
      <c r="B3530" s="47" t="s">
        <v>45</v>
      </c>
      <c r="C3530" s="45">
        <f t="shared" ref="C3530:D3530" si="1014">SUM(C3531:C3534)</f>
        <v>1883600</v>
      </c>
      <c r="D3530" s="45">
        <f t="shared" si="1014"/>
        <v>1890400</v>
      </c>
      <c r="E3530" s="45">
        <f t="shared" ref="E3530" si="1015">SUM(E3531:E3534)</f>
        <v>0</v>
      </c>
      <c r="F3530" s="282">
        <f t="shared" si="1013"/>
        <v>100.36101083032491</v>
      </c>
    </row>
    <row r="3531" spans="1:6" s="30" customFormat="1" x14ac:dyDescent="0.2">
      <c r="A3531" s="48">
        <v>411100</v>
      </c>
      <c r="B3531" s="49" t="s">
        <v>46</v>
      </c>
      <c r="C3531" s="58">
        <v>1760000</v>
      </c>
      <c r="D3531" s="58">
        <v>1770000</v>
      </c>
      <c r="E3531" s="58">
        <v>0</v>
      </c>
      <c r="F3531" s="283">
        <f t="shared" si="1013"/>
        <v>100.56818181818181</v>
      </c>
    </row>
    <row r="3532" spans="1:6" s="30" customFormat="1" x14ac:dyDescent="0.2">
      <c r="A3532" s="48">
        <v>411200</v>
      </c>
      <c r="B3532" s="49" t="s">
        <v>47</v>
      </c>
      <c r="C3532" s="58">
        <v>50000</v>
      </c>
      <c r="D3532" s="58">
        <v>50000</v>
      </c>
      <c r="E3532" s="58">
        <v>0</v>
      </c>
      <c r="F3532" s="283">
        <f t="shared" si="1013"/>
        <v>100</v>
      </c>
    </row>
    <row r="3533" spans="1:6" s="30" customFormat="1" ht="40.5" x14ac:dyDescent="0.2">
      <c r="A3533" s="48">
        <v>411300</v>
      </c>
      <c r="B3533" s="49" t="s">
        <v>48</v>
      </c>
      <c r="C3533" s="58">
        <v>55200</v>
      </c>
      <c r="D3533" s="58">
        <v>52000</v>
      </c>
      <c r="E3533" s="58">
        <v>0</v>
      </c>
      <c r="F3533" s="283">
        <f t="shared" si="1013"/>
        <v>94.20289855072464</v>
      </c>
    </row>
    <row r="3534" spans="1:6" s="30" customFormat="1" x14ac:dyDescent="0.2">
      <c r="A3534" s="48">
        <v>411400</v>
      </c>
      <c r="B3534" s="49" t="s">
        <v>49</v>
      </c>
      <c r="C3534" s="58">
        <v>18400</v>
      </c>
      <c r="D3534" s="58">
        <v>18400</v>
      </c>
      <c r="E3534" s="58">
        <v>0</v>
      </c>
      <c r="F3534" s="283">
        <f t="shared" si="1013"/>
        <v>100</v>
      </c>
    </row>
    <row r="3535" spans="1:6" s="30" customFormat="1" x14ac:dyDescent="0.2">
      <c r="A3535" s="46">
        <v>412000</v>
      </c>
      <c r="B3535" s="51" t="s">
        <v>50</v>
      </c>
      <c r="C3535" s="45">
        <f t="shared" ref="C3535:D3535" si="1016">SUM(C3536:C3546)</f>
        <v>632000</v>
      </c>
      <c r="D3535" s="45">
        <f t="shared" si="1016"/>
        <v>636000</v>
      </c>
      <c r="E3535" s="45">
        <f t="shared" ref="E3535" si="1017">SUM(E3536:E3546)</f>
        <v>0</v>
      </c>
      <c r="F3535" s="282">
        <f t="shared" si="1013"/>
        <v>100.63291139240506</v>
      </c>
    </row>
    <row r="3536" spans="1:6" s="30" customFormat="1" x14ac:dyDescent="0.2">
      <c r="A3536" s="48">
        <v>412200</v>
      </c>
      <c r="B3536" s="49" t="s">
        <v>52</v>
      </c>
      <c r="C3536" s="58">
        <v>166000</v>
      </c>
      <c r="D3536" s="58">
        <v>166000</v>
      </c>
      <c r="E3536" s="58">
        <v>0</v>
      </c>
      <c r="F3536" s="283">
        <f t="shared" si="1013"/>
        <v>100</v>
      </c>
    </row>
    <row r="3537" spans="1:6" s="30" customFormat="1" x14ac:dyDescent="0.2">
      <c r="A3537" s="48">
        <v>412300</v>
      </c>
      <c r="B3537" s="49" t="s">
        <v>53</v>
      </c>
      <c r="C3537" s="58">
        <v>13000</v>
      </c>
      <c r="D3537" s="58">
        <v>13000</v>
      </c>
      <c r="E3537" s="58">
        <v>0</v>
      </c>
      <c r="F3537" s="283">
        <f t="shared" si="1013"/>
        <v>100</v>
      </c>
    </row>
    <row r="3538" spans="1:6" s="30" customFormat="1" x14ac:dyDescent="0.2">
      <c r="A3538" s="48">
        <v>412500</v>
      </c>
      <c r="B3538" s="49" t="s">
        <v>57</v>
      </c>
      <c r="C3538" s="58">
        <v>12000</v>
      </c>
      <c r="D3538" s="58">
        <v>12999.999999999998</v>
      </c>
      <c r="E3538" s="58">
        <v>0</v>
      </c>
      <c r="F3538" s="283">
        <f t="shared" si="1013"/>
        <v>108.33333333333333</v>
      </c>
    </row>
    <row r="3539" spans="1:6" s="30" customFormat="1" x14ac:dyDescent="0.2">
      <c r="A3539" s="48">
        <v>412600</v>
      </c>
      <c r="B3539" s="49" t="s">
        <v>58</v>
      </c>
      <c r="C3539" s="58">
        <v>35000</v>
      </c>
      <c r="D3539" s="58">
        <v>38000</v>
      </c>
      <c r="E3539" s="58">
        <v>0</v>
      </c>
      <c r="F3539" s="283">
        <f t="shared" si="1013"/>
        <v>108.57142857142857</v>
      </c>
    </row>
    <row r="3540" spans="1:6" s="30" customFormat="1" x14ac:dyDescent="0.2">
      <c r="A3540" s="48">
        <v>412700</v>
      </c>
      <c r="B3540" s="49" t="s">
        <v>60</v>
      </c>
      <c r="C3540" s="58">
        <v>30000</v>
      </c>
      <c r="D3540" s="58">
        <v>30000</v>
      </c>
      <c r="E3540" s="58">
        <v>0</v>
      </c>
      <c r="F3540" s="283">
        <f t="shared" si="1013"/>
        <v>100</v>
      </c>
    </row>
    <row r="3541" spans="1:6" s="30" customFormat="1" x14ac:dyDescent="0.2">
      <c r="A3541" s="48">
        <v>412900</v>
      </c>
      <c r="B3541" s="53" t="s">
        <v>74</v>
      </c>
      <c r="C3541" s="58">
        <v>2000</v>
      </c>
      <c r="D3541" s="58">
        <v>2000</v>
      </c>
      <c r="E3541" s="58">
        <v>0</v>
      </c>
      <c r="F3541" s="283">
        <f t="shared" si="1013"/>
        <v>100</v>
      </c>
    </row>
    <row r="3542" spans="1:6" s="30" customFormat="1" x14ac:dyDescent="0.2">
      <c r="A3542" s="48">
        <v>412900</v>
      </c>
      <c r="B3542" s="53" t="s">
        <v>75</v>
      </c>
      <c r="C3542" s="58">
        <v>280000</v>
      </c>
      <c r="D3542" s="58">
        <v>280000</v>
      </c>
      <c r="E3542" s="58">
        <v>0</v>
      </c>
      <c r="F3542" s="283">
        <f t="shared" si="1013"/>
        <v>100</v>
      </c>
    </row>
    <row r="3543" spans="1:6" s="30" customFormat="1" x14ac:dyDescent="0.2">
      <c r="A3543" s="48">
        <v>412900</v>
      </c>
      <c r="B3543" s="53" t="s">
        <v>76</v>
      </c>
      <c r="C3543" s="58">
        <v>3999.9999999999995</v>
      </c>
      <c r="D3543" s="58">
        <v>3999.9999999999995</v>
      </c>
      <c r="E3543" s="58">
        <v>0</v>
      </c>
      <c r="F3543" s="283">
        <f t="shared" si="1013"/>
        <v>100</v>
      </c>
    </row>
    <row r="3544" spans="1:6" s="30" customFormat="1" x14ac:dyDescent="0.2">
      <c r="A3544" s="48">
        <v>412900</v>
      </c>
      <c r="B3544" s="53" t="s">
        <v>77</v>
      </c>
      <c r="C3544" s="58">
        <v>2000</v>
      </c>
      <c r="D3544" s="58">
        <v>2000</v>
      </c>
      <c r="E3544" s="58">
        <v>0</v>
      </c>
      <c r="F3544" s="283">
        <f t="shared" si="1013"/>
        <v>100</v>
      </c>
    </row>
    <row r="3545" spans="1:6" s="30" customFormat="1" x14ac:dyDescent="0.2">
      <c r="A3545" s="48">
        <v>412900</v>
      </c>
      <c r="B3545" s="53" t="s">
        <v>78</v>
      </c>
      <c r="C3545" s="58">
        <v>4000</v>
      </c>
      <c r="D3545" s="58">
        <v>4000</v>
      </c>
      <c r="E3545" s="58">
        <v>0</v>
      </c>
      <c r="F3545" s="283">
        <f t="shared" si="1013"/>
        <v>100</v>
      </c>
    </row>
    <row r="3546" spans="1:6" s="30" customFormat="1" x14ac:dyDescent="0.2">
      <c r="A3546" s="48">
        <v>412900</v>
      </c>
      <c r="B3546" s="49" t="s">
        <v>80</v>
      </c>
      <c r="C3546" s="58">
        <v>84000</v>
      </c>
      <c r="D3546" s="58">
        <v>84000</v>
      </c>
      <c r="E3546" s="58">
        <v>0</v>
      </c>
      <c r="F3546" s="283">
        <f t="shared" si="1013"/>
        <v>100</v>
      </c>
    </row>
    <row r="3547" spans="1:6" s="86" customFormat="1" x14ac:dyDescent="0.2">
      <c r="A3547" s="46">
        <v>415000</v>
      </c>
      <c r="B3547" s="51" t="s">
        <v>119</v>
      </c>
      <c r="C3547" s="45">
        <f>SUM(C3548:C3551)</f>
        <v>1300000</v>
      </c>
      <c r="D3547" s="45">
        <f>SUM(D3548:D3551)</f>
        <v>1430000</v>
      </c>
      <c r="E3547" s="45">
        <f>SUM(E3548:E3551)</f>
        <v>0</v>
      </c>
      <c r="F3547" s="282">
        <f t="shared" si="1013"/>
        <v>110.00000000000001</v>
      </c>
    </row>
    <row r="3548" spans="1:6" s="30" customFormat="1" x14ac:dyDescent="0.2">
      <c r="A3548" s="56">
        <v>415200</v>
      </c>
      <c r="B3548" s="49" t="s">
        <v>138</v>
      </c>
      <c r="C3548" s="58">
        <v>700000</v>
      </c>
      <c r="D3548" s="58">
        <v>700000</v>
      </c>
      <c r="E3548" s="58">
        <v>0</v>
      </c>
      <c r="F3548" s="283">
        <f t="shared" si="1013"/>
        <v>100</v>
      </c>
    </row>
    <row r="3549" spans="1:6" s="30" customFormat="1" x14ac:dyDescent="0.2">
      <c r="A3549" s="56">
        <v>415200</v>
      </c>
      <c r="B3549" s="49" t="s">
        <v>841</v>
      </c>
      <c r="C3549" s="58">
        <v>200000</v>
      </c>
      <c r="D3549" s="58">
        <v>200000</v>
      </c>
      <c r="E3549" s="58">
        <v>0</v>
      </c>
      <c r="F3549" s="283">
        <f t="shared" si="1013"/>
        <v>100</v>
      </c>
    </row>
    <row r="3550" spans="1:6" s="30" customFormat="1" x14ac:dyDescent="0.2">
      <c r="A3550" s="56">
        <v>415200</v>
      </c>
      <c r="B3550" s="49" t="s">
        <v>139</v>
      </c>
      <c r="C3550" s="58">
        <v>200000</v>
      </c>
      <c r="D3550" s="58">
        <v>230000</v>
      </c>
      <c r="E3550" s="58">
        <v>0</v>
      </c>
      <c r="F3550" s="283">
        <f t="shared" si="1013"/>
        <v>114.99999999999999</v>
      </c>
    </row>
    <row r="3551" spans="1:6" s="30" customFormat="1" x14ac:dyDescent="0.2">
      <c r="A3551" s="56">
        <v>415200</v>
      </c>
      <c r="B3551" s="49" t="s">
        <v>129</v>
      </c>
      <c r="C3551" s="58">
        <v>200000</v>
      </c>
      <c r="D3551" s="58">
        <v>300000</v>
      </c>
      <c r="E3551" s="58">
        <v>0</v>
      </c>
      <c r="F3551" s="283">
        <f t="shared" si="1013"/>
        <v>150</v>
      </c>
    </row>
    <row r="3552" spans="1:6" s="55" customFormat="1" x14ac:dyDescent="0.2">
      <c r="A3552" s="46">
        <v>416000</v>
      </c>
      <c r="B3552" s="51" t="s">
        <v>168</v>
      </c>
      <c r="C3552" s="45">
        <f>SUM(C3553:C3556)</f>
        <v>2510000</v>
      </c>
      <c r="D3552" s="45">
        <f>SUM(D3553:D3556)</f>
        <v>2480000</v>
      </c>
      <c r="E3552" s="45">
        <f>SUM(E3553:E3556)</f>
        <v>0</v>
      </c>
      <c r="F3552" s="282">
        <f t="shared" si="1013"/>
        <v>98.804780876494021</v>
      </c>
    </row>
    <row r="3553" spans="1:6" s="30" customFormat="1" x14ac:dyDescent="0.2">
      <c r="A3553" s="56">
        <v>416100</v>
      </c>
      <c r="B3553" s="49" t="s">
        <v>172</v>
      </c>
      <c r="C3553" s="58">
        <v>160000</v>
      </c>
      <c r="D3553" s="58">
        <v>160000</v>
      </c>
      <c r="E3553" s="58">
        <v>0</v>
      </c>
      <c r="F3553" s="283">
        <f t="shared" si="1013"/>
        <v>100</v>
      </c>
    </row>
    <row r="3554" spans="1:6" s="30" customFormat="1" x14ac:dyDescent="0.2">
      <c r="A3554" s="56">
        <v>416100</v>
      </c>
      <c r="B3554" s="49" t="s">
        <v>173</v>
      </c>
      <c r="C3554" s="58">
        <v>65000</v>
      </c>
      <c r="D3554" s="58">
        <v>35000</v>
      </c>
      <c r="E3554" s="58">
        <v>0</v>
      </c>
      <c r="F3554" s="283">
        <f t="shared" si="1013"/>
        <v>53.846153846153847</v>
      </c>
    </row>
    <row r="3555" spans="1:6" s="30" customFormat="1" x14ac:dyDescent="0.2">
      <c r="A3555" s="48">
        <v>416100</v>
      </c>
      <c r="B3555" s="49" t="s">
        <v>170</v>
      </c>
      <c r="C3555" s="58">
        <v>2130000</v>
      </c>
      <c r="D3555" s="58">
        <v>2130000</v>
      </c>
      <c r="E3555" s="58">
        <v>0</v>
      </c>
      <c r="F3555" s="283">
        <f t="shared" si="1013"/>
        <v>100</v>
      </c>
    </row>
    <row r="3556" spans="1:6" s="30" customFormat="1" x14ac:dyDescent="0.2">
      <c r="A3556" s="48">
        <v>416100</v>
      </c>
      <c r="B3556" s="49" t="s">
        <v>171</v>
      </c>
      <c r="C3556" s="58">
        <v>155000</v>
      </c>
      <c r="D3556" s="58">
        <v>155000</v>
      </c>
      <c r="E3556" s="58">
        <v>0</v>
      </c>
      <c r="F3556" s="283">
        <f t="shared" ref="F3556:F3575" si="1018">D3556/C3556*100</f>
        <v>100</v>
      </c>
    </row>
    <row r="3557" spans="1:6" s="86" customFormat="1" x14ac:dyDescent="0.2">
      <c r="A3557" s="46">
        <v>480000</v>
      </c>
      <c r="B3557" s="51" t="s">
        <v>202</v>
      </c>
      <c r="C3557" s="45">
        <f t="shared" ref="C3557:D3557" si="1019">C3558</f>
        <v>11294000</v>
      </c>
      <c r="D3557" s="45">
        <f t="shared" si="1019"/>
        <v>14169000</v>
      </c>
      <c r="E3557" s="45">
        <f t="shared" ref="E3557" si="1020">E3558</f>
        <v>0</v>
      </c>
      <c r="F3557" s="282">
        <f t="shared" si="1018"/>
        <v>125.4559943332743</v>
      </c>
    </row>
    <row r="3558" spans="1:6" s="86" customFormat="1" x14ac:dyDescent="0.2">
      <c r="A3558" s="46">
        <v>488000</v>
      </c>
      <c r="B3558" s="51" t="s">
        <v>31</v>
      </c>
      <c r="C3558" s="45">
        <f>SUM(C3559:C3565)</f>
        <v>11294000</v>
      </c>
      <c r="D3558" s="45">
        <f>SUM(D3559:D3565)</f>
        <v>14169000</v>
      </c>
      <c r="E3558" s="45">
        <f>SUM(E3559:E3565)</f>
        <v>0</v>
      </c>
      <c r="F3558" s="282">
        <f t="shared" si="1018"/>
        <v>125.4559943332743</v>
      </c>
    </row>
    <row r="3559" spans="1:6" s="30" customFormat="1" x14ac:dyDescent="0.2">
      <c r="A3559" s="48">
        <v>488100</v>
      </c>
      <c r="B3559" s="49" t="s">
        <v>850</v>
      </c>
      <c r="C3559" s="58">
        <v>4994000</v>
      </c>
      <c r="D3559" s="58">
        <v>7829000</v>
      </c>
      <c r="E3559" s="58">
        <v>0</v>
      </c>
      <c r="F3559" s="283">
        <f t="shared" si="1018"/>
        <v>156.76812174609532</v>
      </c>
    </row>
    <row r="3560" spans="1:6" s="30" customFormat="1" x14ac:dyDescent="0.2">
      <c r="A3560" s="48">
        <v>488100</v>
      </c>
      <c r="B3560" s="49" t="s">
        <v>782</v>
      </c>
      <c r="C3560" s="58">
        <v>680000</v>
      </c>
      <c r="D3560" s="58">
        <v>680000</v>
      </c>
      <c r="E3560" s="58">
        <v>0</v>
      </c>
      <c r="F3560" s="283">
        <f t="shared" si="1018"/>
        <v>100</v>
      </c>
    </row>
    <row r="3561" spans="1:6" s="30" customFormat="1" x14ac:dyDescent="0.2">
      <c r="A3561" s="48">
        <v>488100</v>
      </c>
      <c r="B3561" s="49" t="s">
        <v>769</v>
      </c>
      <c r="C3561" s="58">
        <v>4000000</v>
      </c>
      <c r="D3561" s="58">
        <v>4000000</v>
      </c>
      <c r="E3561" s="58">
        <v>0</v>
      </c>
      <c r="F3561" s="283">
        <f t="shared" si="1018"/>
        <v>100</v>
      </c>
    </row>
    <row r="3562" spans="1:6" s="30" customFormat="1" x14ac:dyDescent="0.2">
      <c r="A3562" s="48">
        <v>488100</v>
      </c>
      <c r="B3562" s="49" t="s">
        <v>232</v>
      </c>
      <c r="C3562" s="58">
        <v>600000</v>
      </c>
      <c r="D3562" s="58">
        <v>600000</v>
      </c>
      <c r="E3562" s="58">
        <v>0</v>
      </c>
      <c r="F3562" s="283">
        <f t="shared" si="1018"/>
        <v>100</v>
      </c>
    </row>
    <row r="3563" spans="1:6" s="30" customFormat="1" x14ac:dyDescent="0.2">
      <c r="A3563" s="48">
        <v>488100</v>
      </c>
      <c r="B3563" s="49" t="s">
        <v>233</v>
      </c>
      <c r="C3563" s="58">
        <v>550000</v>
      </c>
      <c r="D3563" s="58">
        <v>550000</v>
      </c>
      <c r="E3563" s="58">
        <v>0</v>
      </c>
      <c r="F3563" s="283">
        <f t="shared" si="1018"/>
        <v>100</v>
      </c>
    </row>
    <row r="3564" spans="1:6" s="30" customFormat="1" x14ac:dyDescent="0.2">
      <c r="A3564" s="48">
        <v>488100</v>
      </c>
      <c r="B3564" s="49" t="s">
        <v>729</v>
      </c>
      <c r="C3564" s="58">
        <v>120000</v>
      </c>
      <c r="D3564" s="58">
        <v>120000</v>
      </c>
      <c r="E3564" s="58">
        <v>0</v>
      </c>
      <c r="F3564" s="283">
        <f t="shared" si="1018"/>
        <v>100</v>
      </c>
    </row>
    <row r="3565" spans="1:6" s="30" customFormat="1" x14ac:dyDescent="0.2">
      <c r="A3565" s="56">
        <v>488100</v>
      </c>
      <c r="B3565" s="49" t="s">
        <v>829</v>
      </c>
      <c r="C3565" s="58">
        <v>350000</v>
      </c>
      <c r="D3565" s="58">
        <v>390000</v>
      </c>
      <c r="E3565" s="58">
        <v>0</v>
      </c>
      <c r="F3565" s="283">
        <f t="shared" si="1018"/>
        <v>111.42857142857143</v>
      </c>
    </row>
    <row r="3566" spans="1:6" s="30" customFormat="1" x14ac:dyDescent="0.2">
      <c r="A3566" s="46">
        <v>510000</v>
      </c>
      <c r="B3566" s="51" t="s">
        <v>244</v>
      </c>
      <c r="C3566" s="45">
        <f>C3567+C3570+0</f>
        <v>123000</v>
      </c>
      <c r="D3566" s="45">
        <f>D3567+D3570+0</f>
        <v>123000</v>
      </c>
      <c r="E3566" s="45">
        <f>E3567+E3570+0</f>
        <v>0</v>
      </c>
      <c r="F3566" s="282">
        <f t="shared" si="1018"/>
        <v>100</v>
      </c>
    </row>
    <row r="3567" spans="1:6" s="30" customFormat="1" x14ac:dyDescent="0.2">
      <c r="A3567" s="46">
        <v>511000</v>
      </c>
      <c r="B3567" s="51" t="s">
        <v>245</v>
      </c>
      <c r="C3567" s="45">
        <f>SUM(C3568:C3569)</f>
        <v>113000</v>
      </c>
      <c r="D3567" s="45">
        <f>SUM(D3568:D3569)</f>
        <v>113000</v>
      </c>
      <c r="E3567" s="45">
        <f>SUM(E3568:E3569)</f>
        <v>0</v>
      </c>
      <c r="F3567" s="282">
        <f t="shared" si="1018"/>
        <v>100</v>
      </c>
    </row>
    <row r="3568" spans="1:6" s="30" customFormat="1" x14ac:dyDescent="0.2">
      <c r="A3568" s="48">
        <v>511300</v>
      </c>
      <c r="B3568" s="49" t="s">
        <v>248</v>
      </c>
      <c r="C3568" s="58">
        <v>65000</v>
      </c>
      <c r="D3568" s="58">
        <v>65000</v>
      </c>
      <c r="E3568" s="58">
        <v>0</v>
      </c>
      <c r="F3568" s="283">
        <f t="shared" si="1018"/>
        <v>100</v>
      </c>
    </row>
    <row r="3569" spans="1:6" s="30" customFormat="1" x14ac:dyDescent="0.2">
      <c r="A3569" s="48">
        <v>511700</v>
      </c>
      <c r="B3569" s="49" t="s">
        <v>251</v>
      </c>
      <c r="C3569" s="58">
        <v>48000</v>
      </c>
      <c r="D3569" s="58">
        <v>48000</v>
      </c>
      <c r="E3569" s="58">
        <v>0</v>
      </c>
      <c r="F3569" s="283">
        <f t="shared" si="1018"/>
        <v>100</v>
      </c>
    </row>
    <row r="3570" spans="1:6" s="55" customFormat="1" x14ac:dyDescent="0.2">
      <c r="A3570" s="46">
        <v>516000</v>
      </c>
      <c r="B3570" s="51" t="s">
        <v>256</v>
      </c>
      <c r="C3570" s="97">
        <f t="shared" ref="C3570:D3570" si="1021">C3571</f>
        <v>10000</v>
      </c>
      <c r="D3570" s="97">
        <f t="shared" si="1021"/>
        <v>10000</v>
      </c>
      <c r="E3570" s="97">
        <f t="shared" ref="E3570" si="1022">E3571</f>
        <v>0</v>
      </c>
      <c r="F3570" s="282">
        <f t="shared" si="1018"/>
        <v>100</v>
      </c>
    </row>
    <row r="3571" spans="1:6" s="30" customFormat="1" x14ac:dyDescent="0.2">
      <c r="A3571" s="48">
        <v>516100</v>
      </c>
      <c r="B3571" s="49" t="s">
        <v>256</v>
      </c>
      <c r="C3571" s="58">
        <v>10000</v>
      </c>
      <c r="D3571" s="58">
        <v>10000</v>
      </c>
      <c r="E3571" s="58">
        <v>0</v>
      </c>
      <c r="F3571" s="283">
        <f t="shared" si="1018"/>
        <v>100</v>
      </c>
    </row>
    <row r="3572" spans="1:6" s="55" customFormat="1" x14ac:dyDescent="0.2">
      <c r="A3572" s="46">
        <v>630000</v>
      </c>
      <c r="B3572" s="51" t="s">
        <v>275</v>
      </c>
      <c r="C3572" s="45">
        <f>0+C3573</f>
        <v>30000</v>
      </c>
      <c r="D3572" s="45">
        <f>0+D3573</f>
        <v>79000</v>
      </c>
      <c r="E3572" s="45">
        <f>0+E3573</f>
        <v>0</v>
      </c>
      <c r="F3572" s="282">
        <f t="shared" si="1018"/>
        <v>263.33333333333331</v>
      </c>
    </row>
    <row r="3573" spans="1:6" s="55" customFormat="1" x14ac:dyDescent="0.2">
      <c r="A3573" s="46">
        <v>638000</v>
      </c>
      <c r="B3573" s="51" t="s">
        <v>282</v>
      </c>
      <c r="C3573" s="45">
        <f t="shared" ref="C3573:D3573" si="1023">C3574</f>
        <v>30000</v>
      </c>
      <c r="D3573" s="45">
        <f t="shared" si="1023"/>
        <v>79000</v>
      </c>
      <c r="E3573" s="45">
        <f t="shared" ref="E3573" si="1024">E3574</f>
        <v>0</v>
      </c>
      <c r="F3573" s="282">
        <f t="shared" si="1018"/>
        <v>263.33333333333331</v>
      </c>
    </row>
    <row r="3574" spans="1:6" s="30" customFormat="1" x14ac:dyDescent="0.2">
      <c r="A3574" s="48">
        <v>638100</v>
      </c>
      <c r="B3574" s="49" t="s">
        <v>283</v>
      </c>
      <c r="C3574" s="58">
        <v>30000</v>
      </c>
      <c r="D3574" s="58">
        <v>79000</v>
      </c>
      <c r="E3574" s="58">
        <v>0</v>
      </c>
      <c r="F3574" s="283">
        <f t="shared" si="1018"/>
        <v>263.33333333333331</v>
      </c>
    </row>
    <row r="3575" spans="1:6" s="55" customFormat="1" x14ac:dyDescent="0.2">
      <c r="A3575" s="92"/>
      <c r="B3575" s="51" t="s">
        <v>847</v>
      </c>
      <c r="C3575" s="45">
        <f>C3529+C3557+C3566+C3572+0</f>
        <v>17772600</v>
      </c>
      <c r="D3575" s="45">
        <f>D3529+D3557+D3566+D3572+0</f>
        <v>20807400</v>
      </c>
      <c r="E3575" s="45">
        <f>E3529+E3557+E3566+E3572+0</f>
        <v>0</v>
      </c>
      <c r="F3575" s="34">
        <f t="shared" si="1018"/>
        <v>117.07572330441241</v>
      </c>
    </row>
    <row r="3576" spans="1:6" s="30" customFormat="1" x14ac:dyDescent="0.2">
      <c r="A3576" s="92"/>
      <c r="B3576" s="51"/>
      <c r="C3576" s="50"/>
      <c r="D3576" s="50"/>
      <c r="E3576" s="50"/>
      <c r="F3576" s="284"/>
    </row>
    <row r="3577" spans="1:6" s="30" customFormat="1" x14ac:dyDescent="0.2">
      <c r="A3577" s="48" t="s">
        <v>486</v>
      </c>
      <c r="B3577" s="51"/>
      <c r="C3577" s="50"/>
      <c r="D3577" s="50"/>
      <c r="E3577" s="50"/>
      <c r="F3577" s="284"/>
    </row>
    <row r="3578" spans="1:6" s="30" customFormat="1" x14ac:dyDescent="0.2">
      <c r="A3578" s="48" t="s">
        <v>485</v>
      </c>
      <c r="B3578" s="51"/>
      <c r="C3578" s="50"/>
      <c r="D3578" s="50"/>
      <c r="E3578" s="50"/>
      <c r="F3578" s="284"/>
    </row>
    <row r="3579" spans="1:6" s="30" customFormat="1" x14ac:dyDescent="0.2">
      <c r="A3579" s="48" t="s">
        <v>385</v>
      </c>
      <c r="B3579" s="51"/>
      <c r="C3579" s="50"/>
      <c r="D3579" s="50"/>
      <c r="E3579" s="50"/>
      <c r="F3579" s="284"/>
    </row>
    <row r="3580" spans="1:6" s="30" customFormat="1" x14ac:dyDescent="0.2">
      <c r="A3580" s="48" t="s">
        <v>379</v>
      </c>
      <c r="B3580" s="51"/>
      <c r="C3580" s="50"/>
      <c r="D3580" s="50"/>
      <c r="E3580" s="50"/>
      <c r="F3580" s="284"/>
    </row>
    <row r="3581" spans="1:6" s="30" customFormat="1" x14ac:dyDescent="0.2">
      <c r="A3581" s="48"/>
      <c r="B3581" s="51"/>
      <c r="C3581" s="50"/>
      <c r="D3581" s="50"/>
      <c r="E3581" s="50"/>
      <c r="F3581" s="284"/>
    </row>
    <row r="3582" spans="1:6" s="55" customFormat="1" x14ac:dyDescent="0.2">
      <c r="A3582" s="46">
        <v>410000</v>
      </c>
      <c r="B3582" s="47" t="s">
        <v>44</v>
      </c>
      <c r="C3582" s="45">
        <f>C3583+C3586</f>
        <v>770000</v>
      </c>
      <c r="D3582" s="45">
        <f>D3583+D3586</f>
        <v>770000</v>
      </c>
      <c r="E3582" s="45">
        <f>E3583+E3586</f>
        <v>0</v>
      </c>
      <c r="F3582" s="282">
        <f t="shared" ref="F3582:F3589" si="1025">D3582/C3582*100</f>
        <v>100</v>
      </c>
    </row>
    <row r="3583" spans="1:6" s="55" customFormat="1" x14ac:dyDescent="0.2">
      <c r="A3583" s="46">
        <v>412000</v>
      </c>
      <c r="B3583" s="51" t="s">
        <v>50</v>
      </c>
      <c r="C3583" s="45">
        <f>SUM(C3584:C3585)</f>
        <v>19999.999999999996</v>
      </c>
      <c r="D3583" s="45">
        <f>SUM(D3584:D3585)</f>
        <v>19999.999999999996</v>
      </c>
      <c r="E3583" s="45">
        <f>SUM(E3584:E3585)</f>
        <v>0</v>
      </c>
      <c r="F3583" s="282">
        <f t="shared" si="1025"/>
        <v>100</v>
      </c>
    </row>
    <row r="3584" spans="1:6" s="30" customFormat="1" x14ac:dyDescent="0.2">
      <c r="A3584" s="48">
        <v>412700</v>
      </c>
      <c r="B3584" s="49" t="s">
        <v>60</v>
      </c>
      <c r="C3584" s="58">
        <v>3999.9999999999995</v>
      </c>
      <c r="D3584" s="58">
        <v>3999.9999999999995</v>
      </c>
      <c r="E3584" s="58">
        <v>0</v>
      </c>
      <c r="F3584" s="283">
        <f t="shared" si="1025"/>
        <v>100</v>
      </c>
    </row>
    <row r="3585" spans="1:6" s="30" customFormat="1" x14ac:dyDescent="0.2">
      <c r="A3585" s="48">
        <v>412900</v>
      </c>
      <c r="B3585" s="49" t="s">
        <v>75</v>
      </c>
      <c r="C3585" s="58">
        <v>15999.999999999998</v>
      </c>
      <c r="D3585" s="58">
        <v>15999.999999999998</v>
      </c>
      <c r="E3585" s="58">
        <v>0</v>
      </c>
      <c r="F3585" s="283">
        <f t="shared" si="1025"/>
        <v>100</v>
      </c>
    </row>
    <row r="3586" spans="1:6" s="55" customFormat="1" x14ac:dyDescent="0.2">
      <c r="A3586" s="46">
        <v>416000</v>
      </c>
      <c r="B3586" s="51" t="s">
        <v>168</v>
      </c>
      <c r="C3586" s="45">
        <f t="shared" ref="C3586:D3586" si="1026">C3587</f>
        <v>750000</v>
      </c>
      <c r="D3586" s="45">
        <f t="shared" si="1026"/>
        <v>750000</v>
      </c>
      <c r="E3586" s="45">
        <f t="shared" ref="E3586" si="1027">E3587</f>
        <v>0</v>
      </c>
      <c r="F3586" s="282">
        <f t="shared" si="1025"/>
        <v>100</v>
      </c>
    </row>
    <row r="3587" spans="1:6" s="30" customFormat="1" x14ac:dyDescent="0.2">
      <c r="A3587" s="48">
        <v>416100</v>
      </c>
      <c r="B3587" s="49" t="s">
        <v>174</v>
      </c>
      <c r="C3587" s="58">
        <v>750000</v>
      </c>
      <c r="D3587" s="58">
        <v>750000</v>
      </c>
      <c r="E3587" s="58">
        <v>0</v>
      </c>
      <c r="F3587" s="283">
        <f t="shared" si="1025"/>
        <v>100</v>
      </c>
    </row>
    <row r="3588" spans="1:6" s="55" customFormat="1" x14ac:dyDescent="0.2">
      <c r="A3588" s="46"/>
      <c r="B3588" s="51" t="s">
        <v>487</v>
      </c>
      <c r="C3588" s="45">
        <f>C3582</f>
        <v>770000</v>
      </c>
      <c r="D3588" s="45">
        <f>D3582</f>
        <v>770000</v>
      </c>
      <c r="E3588" s="45">
        <f>E3582</f>
        <v>0</v>
      </c>
      <c r="F3588" s="34">
        <f t="shared" si="1025"/>
        <v>100</v>
      </c>
    </row>
    <row r="3589" spans="1:6" s="30" customFormat="1" x14ac:dyDescent="0.2">
      <c r="A3589" s="89"/>
      <c r="B3589" s="83" t="s">
        <v>292</v>
      </c>
      <c r="C3589" s="87">
        <f>C3575+C3588</f>
        <v>18542600</v>
      </c>
      <c r="D3589" s="87">
        <f>D3575+D3588</f>
        <v>21577400</v>
      </c>
      <c r="E3589" s="87">
        <f>E3575+E3588</f>
        <v>0</v>
      </c>
      <c r="F3589" s="34">
        <f t="shared" si="1025"/>
        <v>116.36663682547214</v>
      </c>
    </row>
    <row r="3590" spans="1:6" s="30" customFormat="1" x14ac:dyDescent="0.2">
      <c r="A3590" s="66"/>
      <c r="B3590" s="44"/>
      <c r="C3590" s="67"/>
      <c r="D3590" s="67"/>
      <c r="E3590" s="67"/>
      <c r="F3590" s="279"/>
    </row>
    <row r="3591" spans="1:6" s="30" customFormat="1" x14ac:dyDescent="0.2">
      <c r="A3591" s="66"/>
      <c r="B3591" s="44"/>
      <c r="C3591" s="67"/>
      <c r="D3591" s="67"/>
      <c r="E3591" s="67"/>
      <c r="F3591" s="279"/>
    </row>
    <row r="3592" spans="1:6" s="30" customFormat="1" x14ac:dyDescent="0.2">
      <c r="A3592" s="48" t="s">
        <v>353</v>
      </c>
      <c r="B3592" s="51"/>
      <c r="C3592" s="67"/>
      <c r="D3592" s="67"/>
      <c r="E3592" s="67"/>
      <c r="F3592" s="279"/>
    </row>
    <row r="3593" spans="1:6" s="30" customFormat="1" x14ac:dyDescent="0.2">
      <c r="A3593" s="48" t="s">
        <v>485</v>
      </c>
      <c r="B3593" s="51"/>
      <c r="C3593" s="67"/>
      <c r="D3593" s="67"/>
      <c r="E3593" s="67"/>
      <c r="F3593" s="279"/>
    </row>
    <row r="3594" spans="1:6" s="30" customFormat="1" x14ac:dyDescent="0.2">
      <c r="A3594" s="48" t="s">
        <v>401</v>
      </c>
      <c r="B3594" s="51"/>
      <c r="C3594" s="67"/>
      <c r="D3594" s="67"/>
      <c r="E3594" s="67"/>
      <c r="F3594" s="279"/>
    </row>
    <row r="3595" spans="1:6" s="30" customFormat="1" x14ac:dyDescent="0.2">
      <c r="A3595" s="48" t="s">
        <v>355</v>
      </c>
      <c r="B3595" s="51"/>
      <c r="C3595" s="67"/>
      <c r="D3595" s="67"/>
      <c r="E3595" s="67"/>
      <c r="F3595" s="279"/>
    </row>
    <row r="3596" spans="1:6" s="30" customFormat="1" x14ac:dyDescent="0.2">
      <c r="A3596" s="48"/>
      <c r="B3596" s="79"/>
      <c r="C3596" s="67"/>
      <c r="D3596" s="67"/>
      <c r="E3596" s="67"/>
      <c r="F3596" s="279"/>
    </row>
    <row r="3597" spans="1:6" s="55" customFormat="1" x14ac:dyDescent="0.2">
      <c r="A3597" s="46">
        <v>410000</v>
      </c>
      <c r="B3597" s="47" t="s">
        <v>44</v>
      </c>
      <c r="C3597" s="45">
        <f>C3598+C3603+C3615+C3617+C3622+C3619</f>
        <v>60160000</v>
      </c>
      <c r="D3597" s="45">
        <f>D3598+D3603+D3615+D3617+D3622+D3619</f>
        <v>64170000</v>
      </c>
      <c r="E3597" s="45">
        <f>E3598+E3603+E3615+E3617+E3622+E3619</f>
        <v>15988200</v>
      </c>
      <c r="F3597" s="282">
        <f t="shared" ref="F3597:F3613" si="1028">D3597/C3597*100</f>
        <v>106.66555851063831</v>
      </c>
    </row>
    <row r="3598" spans="1:6" s="55" customFormat="1" x14ac:dyDescent="0.2">
      <c r="A3598" s="46">
        <v>411000</v>
      </c>
      <c r="B3598" s="47" t="s">
        <v>45</v>
      </c>
      <c r="C3598" s="45">
        <f t="shared" ref="C3598:D3598" si="1029">SUM(C3599:C3602)</f>
        <v>55730000</v>
      </c>
      <c r="D3598" s="45">
        <f t="shared" si="1029"/>
        <v>59610000</v>
      </c>
      <c r="E3598" s="45">
        <f t="shared" ref="E3598" si="1030">SUM(E3599:E3602)</f>
        <v>4831100</v>
      </c>
      <c r="F3598" s="282">
        <f t="shared" si="1028"/>
        <v>106.96213888390453</v>
      </c>
    </row>
    <row r="3599" spans="1:6" s="30" customFormat="1" x14ac:dyDescent="0.2">
      <c r="A3599" s="48">
        <v>411100</v>
      </c>
      <c r="B3599" s="49" t="s">
        <v>46</v>
      </c>
      <c r="C3599" s="58">
        <v>53850000</v>
      </c>
      <c r="D3599" s="58">
        <v>57700000</v>
      </c>
      <c r="E3599" s="58">
        <v>3962600</v>
      </c>
      <c r="F3599" s="283">
        <f t="shared" si="1028"/>
        <v>107.14948932219129</v>
      </c>
    </row>
    <row r="3600" spans="1:6" s="30" customFormat="1" x14ac:dyDescent="0.2">
      <c r="A3600" s="48">
        <v>411200</v>
      </c>
      <c r="B3600" s="49" t="s">
        <v>47</v>
      </c>
      <c r="C3600" s="58">
        <v>850000</v>
      </c>
      <c r="D3600" s="58">
        <v>850000</v>
      </c>
      <c r="E3600" s="58">
        <v>674600</v>
      </c>
      <c r="F3600" s="283">
        <f t="shared" si="1028"/>
        <v>100</v>
      </c>
    </row>
    <row r="3601" spans="1:6" s="30" customFormat="1" ht="40.5" x14ac:dyDescent="0.2">
      <c r="A3601" s="48">
        <v>411300</v>
      </c>
      <c r="B3601" s="49" t="s">
        <v>48</v>
      </c>
      <c r="C3601" s="58">
        <v>730000</v>
      </c>
      <c r="D3601" s="58">
        <v>730000</v>
      </c>
      <c r="E3601" s="58">
        <v>54200</v>
      </c>
      <c r="F3601" s="283">
        <f t="shared" si="1028"/>
        <v>100</v>
      </c>
    </row>
    <row r="3602" spans="1:6" s="30" customFormat="1" x14ac:dyDescent="0.2">
      <c r="A3602" s="48">
        <v>411400</v>
      </c>
      <c r="B3602" s="49" t="s">
        <v>49</v>
      </c>
      <c r="C3602" s="58">
        <v>300000</v>
      </c>
      <c r="D3602" s="58">
        <v>330000</v>
      </c>
      <c r="E3602" s="58">
        <v>139700</v>
      </c>
      <c r="F3602" s="283">
        <f t="shared" si="1028"/>
        <v>110.00000000000001</v>
      </c>
    </row>
    <row r="3603" spans="1:6" s="55" customFormat="1" x14ac:dyDescent="0.2">
      <c r="A3603" s="46">
        <v>412000</v>
      </c>
      <c r="B3603" s="51" t="s">
        <v>50</v>
      </c>
      <c r="C3603" s="45">
        <f>SUM(C3604:C3614)</f>
        <v>4430000</v>
      </c>
      <c r="D3603" s="45">
        <f>SUM(D3604:D3614)</f>
        <v>4560000</v>
      </c>
      <c r="E3603" s="45">
        <f>SUM(E3604:E3614)</f>
        <v>10549400</v>
      </c>
      <c r="F3603" s="282">
        <f t="shared" si="1028"/>
        <v>102.93453724604966</v>
      </c>
    </row>
    <row r="3604" spans="1:6" s="30" customFormat="1" x14ac:dyDescent="0.2">
      <c r="A3604" s="56">
        <v>412100</v>
      </c>
      <c r="B3604" s="49" t="s">
        <v>51</v>
      </c>
      <c r="C3604" s="58">
        <v>0</v>
      </c>
      <c r="D3604" s="58">
        <v>0</v>
      </c>
      <c r="E3604" s="58">
        <v>151400</v>
      </c>
      <c r="F3604" s="283">
        <v>0</v>
      </c>
    </row>
    <row r="3605" spans="1:6" s="30" customFormat="1" x14ac:dyDescent="0.2">
      <c r="A3605" s="48">
        <v>412200</v>
      </c>
      <c r="B3605" s="49" t="s">
        <v>52</v>
      </c>
      <c r="C3605" s="58">
        <v>1200000</v>
      </c>
      <c r="D3605" s="58">
        <v>1200000</v>
      </c>
      <c r="E3605" s="58">
        <v>1858800</v>
      </c>
      <c r="F3605" s="283">
        <f t="shared" si="1028"/>
        <v>100</v>
      </c>
    </row>
    <row r="3606" spans="1:6" s="30" customFormat="1" x14ac:dyDescent="0.2">
      <c r="A3606" s="48">
        <v>412300</v>
      </c>
      <c r="B3606" s="49" t="s">
        <v>53</v>
      </c>
      <c r="C3606" s="58">
        <v>30000</v>
      </c>
      <c r="D3606" s="58">
        <v>30000</v>
      </c>
      <c r="E3606" s="58">
        <v>397100</v>
      </c>
      <c r="F3606" s="283">
        <f t="shared" si="1028"/>
        <v>100</v>
      </c>
    </row>
    <row r="3607" spans="1:6" s="30" customFormat="1" x14ac:dyDescent="0.2">
      <c r="A3607" s="48">
        <v>412400</v>
      </c>
      <c r="B3607" s="49" t="s">
        <v>55</v>
      </c>
      <c r="C3607" s="58">
        <v>20000</v>
      </c>
      <c r="D3607" s="58">
        <v>20000</v>
      </c>
      <c r="E3607" s="58">
        <v>1008700</v>
      </c>
      <c r="F3607" s="283">
        <f t="shared" si="1028"/>
        <v>100</v>
      </c>
    </row>
    <row r="3608" spans="1:6" s="30" customFormat="1" x14ac:dyDescent="0.2">
      <c r="A3608" s="48">
        <v>412500</v>
      </c>
      <c r="B3608" s="49" t="s">
        <v>57</v>
      </c>
      <c r="C3608" s="58">
        <v>25000</v>
      </c>
      <c r="D3608" s="58">
        <v>25000</v>
      </c>
      <c r="E3608" s="58">
        <v>625900</v>
      </c>
      <c r="F3608" s="283">
        <f t="shared" si="1028"/>
        <v>100</v>
      </c>
    </row>
    <row r="3609" spans="1:6" s="30" customFormat="1" x14ac:dyDescent="0.2">
      <c r="A3609" s="48">
        <v>412600</v>
      </c>
      <c r="B3609" s="49" t="s">
        <v>58</v>
      </c>
      <c r="C3609" s="58">
        <v>10000</v>
      </c>
      <c r="D3609" s="58">
        <v>10000</v>
      </c>
      <c r="E3609" s="58">
        <v>510000</v>
      </c>
      <c r="F3609" s="283">
        <f t="shared" si="1028"/>
        <v>100</v>
      </c>
    </row>
    <row r="3610" spans="1:6" s="30" customFormat="1" x14ac:dyDescent="0.2">
      <c r="A3610" s="48">
        <v>412700</v>
      </c>
      <c r="B3610" s="49" t="s">
        <v>60</v>
      </c>
      <c r="C3610" s="58">
        <v>45000</v>
      </c>
      <c r="D3610" s="58">
        <v>45000</v>
      </c>
      <c r="E3610" s="58">
        <v>689500</v>
      </c>
      <c r="F3610" s="283">
        <f t="shared" si="1028"/>
        <v>100</v>
      </c>
    </row>
    <row r="3611" spans="1:6" s="30" customFormat="1" x14ac:dyDescent="0.2">
      <c r="A3611" s="48">
        <v>412800</v>
      </c>
      <c r="B3611" s="49" t="s">
        <v>73</v>
      </c>
      <c r="C3611" s="58">
        <v>0</v>
      </c>
      <c r="D3611" s="58">
        <v>0</v>
      </c>
      <c r="E3611" s="58">
        <v>11900</v>
      </c>
      <c r="F3611" s="283">
        <v>0</v>
      </c>
    </row>
    <row r="3612" spans="1:6" s="30" customFormat="1" x14ac:dyDescent="0.2">
      <c r="A3612" s="48">
        <v>412900</v>
      </c>
      <c r="B3612" s="53" t="s">
        <v>75</v>
      </c>
      <c r="C3612" s="58">
        <v>3000000</v>
      </c>
      <c r="D3612" s="58">
        <v>3100000</v>
      </c>
      <c r="E3612" s="58">
        <v>0</v>
      </c>
      <c r="F3612" s="283">
        <f t="shared" si="1028"/>
        <v>103.33333333333334</v>
      </c>
    </row>
    <row r="3613" spans="1:6" s="30" customFormat="1" x14ac:dyDescent="0.2">
      <c r="A3613" s="48">
        <v>412900</v>
      </c>
      <c r="B3613" s="49" t="s">
        <v>78</v>
      </c>
      <c r="C3613" s="58">
        <v>100000</v>
      </c>
      <c r="D3613" s="58">
        <v>130000</v>
      </c>
      <c r="E3613" s="58">
        <v>0</v>
      </c>
      <c r="F3613" s="283">
        <f t="shared" si="1028"/>
        <v>130</v>
      </c>
    </row>
    <row r="3614" spans="1:6" s="30" customFormat="1" x14ac:dyDescent="0.2">
      <c r="A3614" s="48">
        <v>412900</v>
      </c>
      <c r="B3614" s="49" t="s">
        <v>80</v>
      </c>
      <c r="C3614" s="58">
        <v>0</v>
      </c>
      <c r="D3614" s="58">
        <v>0</v>
      </c>
      <c r="E3614" s="58">
        <v>5296100</v>
      </c>
      <c r="F3614" s="283">
        <v>0</v>
      </c>
    </row>
    <row r="3615" spans="1:6" s="55" customFormat="1" x14ac:dyDescent="0.2">
      <c r="A3615" s="46">
        <v>413000</v>
      </c>
      <c r="B3615" s="51" t="s">
        <v>96</v>
      </c>
      <c r="C3615" s="45">
        <f t="shared" ref="C3615:D3615" si="1031">C3616</f>
        <v>0</v>
      </c>
      <c r="D3615" s="45">
        <f t="shared" si="1031"/>
        <v>0</v>
      </c>
      <c r="E3615" s="45">
        <f t="shared" ref="E3615" si="1032">E3616</f>
        <v>300</v>
      </c>
      <c r="F3615" s="282">
        <v>0</v>
      </c>
    </row>
    <row r="3616" spans="1:6" s="30" customFormat="1" x14ac:dyDescent="0.2">
      <c r="A3616" s="48">
        <v>413900</v>
      </c>
      <c r="B3616" s="49" t="s">
        <v>106</v>
      </c>
      <c r="C3616" s="58">
        <v>0</v>
      </c>
      <c r="D3616" s="58">
        <v>0</v>
      </c>
      <c r="E3616" s="58">
        <v>300</v>
      </c>
      <c r="F3616" s="283">
        <v>0</v>
      </c>
    </row>
    <row r="3617" spans="1:6" s="55" customFormat="1" x14ac:dyDescent="0.2">
      <c r="A3617" s="46">
        <v>415000</v>
      </c>
      <c r="B3617" s="51" t="s">
        <v>119</v>
      </c>
      <c r="C3617" s="45">
        <f>C3618+0</f>
        <v>0</v>
      </c>
      <c r="D3617" s="45">
        <f>D3618+0</f>
        <v>0</v>
      </c>
      <c r="E3617" s="45">
        <f>E3618+0</f>
        <v>510500</v>
      </c>
      <c r="F3617" s="282">
        <v>0</v>
      </c>
    </row>
    <row r="3618" spans="1:6" s="30" customFormat="1" x14ac:dyDescent="0.2">
      <c r="A3618" s="48">
        <v>415200</v>
      </c>
      <c r="B3618" s="49" t="s">
        <v>123</v>
      </c>
      <c r="C3618" s="58">
        <v>0</v>
      </c>
      <c r="D3618" s="58">
        <v>0</v>
      </c>
      <c r="E3618" s="58">
        <v>510500</v>
      </c>
      <c r="F3618" s="283">
        <v>0</v>
      </c>
    </row>
    <row r="3619" spans="1:6" s="55" customFormat="1" ht="40.5" x14ac:dyDescent="0.2">
      <c r="A3619" s="46">
        <v>418000</v>
      </c>
      <c r="B3619" s="51" t="s">
        <v>198</v>
      </c>
      <c r="C3619" s="45">
        <f>C3620+0+C3621</f>
        <v>0</v>
      </c>
      <c r="D3619" s="45">
        <f>D3620+0+D3621</f>
        <v>0</v>
      </c>
      <c r="E3619" s="45">
        <f>E3620+0+E3621</f>
        <v>86900</v>
      </c>
      <c r="F3619" s="282">
        <v>0</v>
      </c>
    </row>
    <row r="3620" spans="1:6" s="30" customFormat="1" x14ac:dyDescent="0.2">
      <c r="A3620" s="56">
        <v>418200</v>
      </c>
      <c r="B3620" s="49" t="s">
        <v>199</v>
      </c>
      <c r="C3620" s="58">
        <v>0</v>
      </c>
      <c r="D3620" s="58">
        <v>0</v>
      </c>
      <c r="E3620" s="58">
        <v>50900</v>
      </c>
      <c r="F3620" s="283">
        <v>0</v>
      </c>
    </row>
    <row r="3621" spans="1:6" s="30" customFormat="1" x14ac:dyDescent="0.2">
      <c r="A3621" s="56">
        <v>418400</v>
      </c>
      <c r="B3621" s="49" t="s">
        <v>200</v>
      </c>
      <c r="C3621" s="58">
        <v>0</v>
      </c>
      <c r="D3621" s="58">
        <v>0</v>
      </c>
      <c r="E3621" s="58">
        <v>36000</v>
      </c>
      <c r="F3621" s="283">
        <v>0</v>
      </c>
    </row>
    <row r="3622" spans="1:6" s="55" customFormat="1" x14ac:dyDescent="0.2">
      <c r="A3622" s="46">
        <v>419000</v>
      </c>
      <c r="B3622" s="51" t="s">
        <v>201</v>
      </c>
      <c r="C3622" s="45">
        <f t="shared" ref="C3622:D3622" si="1033">C3623</f>
        <v>0</v>
      </c>
      <c r="D3622" s="45">
        <f t="shared" si="1033"/>
        <v>0</v>
      </c>
      <c r="E3622" s="45">
        <f t="shared" ref="E3622" si="1034">E3623</f>
        <v>10000</v>
      </c>
      <c r="F3622" s="282">
        <v>0</v>
      </c>
    </row>
    <row r="3623" spans="1:6" s="30" customFormat="1" x14ac:dyDescent="0.2">
      <c r="A3623" s="48">
        <v>419100</v>
      </c>
      <c r="B3623" s="49" t="s">
        <v>201</v>
      </c>
      <c r="C3623" s="58">
        <v>0</v>
      </c>
      <c r="D3623" s="58">
        <v>0</v>
      </c>
      <c r="E3623" s="58">
        <v>10000</v>
      </c>
      <c r="F3623" s="283">
        <v>0</v>
      </c>
    </row>
    <row r="3624" spans="1:6" s="55" customFormat="1" x14ac:dyDescent="0.2">
      <c r="A3624" s="46">
        <v>480000</v>
      </c>
      <c r="B3624" s="51" t="s">
        <v>202</v>
      </c>
      <c r="C3624" s="45">
        <f t="shared" ref="C3624:D3625" si="1035">C3625</f>
        <v>0</v>
      </c>
      <c r="D3624" s="45">
        <f t="shared" si="1035"/>
        <v>0</v>
      </c>
      <c r="E3624" s="45">
        <f t="shared" ref="E3624:E3625" si="1036">E3625</f>
        <v>37000</v>
      </c>
      <c r="F3624" s="282">
        <v>0</v>
      </c>
    </row>
    <row r="3625" spans="1:6" s="55" customFormat="1" x14ac:dyDescent="0.2">
      <c r="A3625" s="46">
        <v>488000</v>
      </c>
      <c r="B3625" s="51" t="s">
        <v>31</v>
      </c>
      <c r="C3625" s="45">
        <f t="shared" si="1035"/>
        <v>0</v>
      </c>
      <c r="D3625" s="45">
        <f t="shared" si="1035"/>
        <v>0</v>
      </c>
      <c r="E3625" s="45">
        <f t="shared" si="1036"/>
        <v>37000</v>
      </c>
      <c r="F3625" s="282">
        <v>0</v>
      </c>
    </row>
    <row r="3626" spans="1:6" s="30" customFormat="1" x14ac:dyDescent="0.2">
      <c r="A3626" s="56">
        <v>488100</v>
      </c>
      <c r="B3626" s="261" t="s">
        <v>31</v>
      </c>
      <c r="C3626" s="58">
        <v>0</v>
      </c>
      <c r="D3626" s="58">
        <v>0</v>
      </c>
      <c r="E3626" s="58">
        <v>37000</v>
      </c>
      <c r="F3626" s="283">
        <v>0</v>
      </c>
    </row>
    <row r="3627" spans="1:6" s="55" customFormat="1" x14ac:dyDescent="0.2">
      <c r="A3627" s="46">
        <v>510000</v>
      </c>
      <c r="B3627" s="51" t="s">
        <v>244</v>
      </c>
      <c r="C3627" s="45">
        <f>C3628+C3636+0+C3634+0</f>
        <v>0</v>
      </c>
      <c r="D3627" s="45">
        <f>D3628+D3636+0+D3634+0</f>
        <v>0</v>
      </c>
      <c r="E3627" s="45">
        <f>E3628+E3636+0+E3634+0</f>
        <v>1945800</v>
      </c>
      <c r="F3627" s="282">
        <v>0</v>
      </c>
    </row>
    <row r="3628" spans="1:6" s="55" customFormat="1" x14ac:dyDescent="0.2">
      <c r="A3628" s="46">
        <v>511000</v>
      </c>
      <c r="B3628" s="51" t="s">
        <v>245</v>
      </c>
      <c r="C3628" s="45">
        <f>SUM(C3629:C3633)</f>
        <v>0</v>
      </c>
      <c r="D3628" s="45">
        <f>SUM(D3629:D3633)</f>
        <v>0</v>
      </c>
      <c r="E3628" s="45">
        <f>SUM(E3629:E3633)</f>
        <v>1741600</v>
      </c>
      <c r="F3628" s="282">
        <v>0</v>
      </c>
    </row>
    <row r="3629" spans="1:6" s="30" customFormat="1" x14ac:dyDescent="0.2">
      <c r="A3629" s="48">
        <v>511100</v>
      </c>
      <c r="B3629" s="49" t="s">
        <v>246</v>
      </c>
      <c r="C3629" s="58">
        <v>0</v>
      </c>
      <c r="D3629" s="58">
        <v>0</v>
      </c>
      <c r="E3629" s="58">
        <v>164000</v>
      </c>
      <c r="F3629" s="283">
        <v>0</v>
      </c>
    </row>
    <row r="3630" spans="1:6" s="30" customFormat="1" x14ac:dyDescent="0.2">
      <c r="A3630" s="48">
        <v>511200</v>
      </c>
      <c r="B3630" s="49" t="s">
        <v>247</v>
      </c>
      <c r="C3630" s="58">
        <v>0</v>
      </c>
      <c r="D3630" s="58">
        <v>0</v>
      </c>
      <c r="E3630" s="58">
        <v>126000</v>
      </c>
      <c r="F3630" s="283">
        <v>0</v>
      </c>
    </row>
    <row r="3631" spans="1:6" s="30" customFormat="1" x14ac:dyDescent="0.2">
      <c r="A3631" s="48">
        <v>511300</v>
      </c>
      <c r="B3631" s="49" t="s">
        <v>248</v>
      </c>
      <c r="C3631" s="58">
        <v>0</v>
      </c>
      <c r="D3631" s="58">
        <v>0</v>
      </c>
      <c r="E3631" s="58">
        <v>1271600</v>
      </c>
      <c r="F3631" s="283">
        <v>0</v>
      </c>
    </row>
    <row r="3632" spans="1:6" s="30" customFormat="1" x14ac:dyDescent="0.2">
      <c r="A3632" s="48">
        <v>511400</v>
      </c>
      <c r="B3632" s="49" t="s">
        <v>249</v>
      </c>
      <c r="C3632" s="58">
        <v>0</v>
      </c>
      <c r="D3632" s="58">
        <v>0</v>
      </c>
      <c r="E3632" s="58">
        <v>80000</v>
      </c>
      <c r="F3632" s="283">
        <v>0</v>
      </c>
    </row>
    <row r="3633" spans="1:6" s="30" customFormat="1" x14ac:dyDescent="0.2">
      <c r="A3633" s="48">
        <v>511700</v>
      </c>
      <c r="B3633" s="49" t="s">
        <v>251</v>
      </c>
      <c r="C3633" s="58">
        <v>0</v>
      </c>
      <c r="D3633" s="58">
        <v>0</v>
      </c>
      <c r="E3633" s="58">
        <v>100000</v>
      </c>
      <c r="F3633" s="283">
        <v>0</v>
      </c>
    </row>
    <row r="3634" spans="1:6" s="55" customFormat="1" x14ac:dyDescent="0.2">
      <c r="A3634" s="46">
        <v>513000</v>
      </c>
      <c r="B3634" s="51" t="s">
        <v>252</v>
      </c>
      <c r="C3634" s="45">
        <f t="shared" ref="C3634:D3634" si="1037">C3635</f>
        <v>0</v>
      </c>
      <c r="D3634" s="45">
        <f t="shared" si="1037"/>
        <v>0</v>
      </c>
      <c r="E3634" s="45">
        <f t="shared" ref="E3634" si="1038">E3635</f>
        <v>400</v>
      </c>
      <c r="F3634" s="282">
        <v>0</v>
      </c>
    </row>
    <row r="3635" spans="1:6" s="30" customFormat="1" x14ac:dyDescent="0.2">
      <c r="A3635" s="48">
        <v>513700</v>
      </c>
      <c r="B3635" s="49" t="s">
        <v>255</v>
      </c>
      <c r="C3635" s="58">
        <v>0</v>
      </c>
      <c r="D3635" s="58">
        <v>0</v>
      </c>
      <c r="E3635" s="58">
        <v>400</v>
      </c>
      <c r="F3635" s="283">
        <v>0</v>
      </c>
    </row>
    <row r="3636" spans="1:6" s="30" customFormat="1" x14ac:dyDescent="0.2">
      <c r="A3636" s="46">
        <v>516000</v>
      </c>
      <c r="B3636" s="51" t="s">
        <v>256</v>
      </c>
      <c r="C3636" s="45">
        <f t="shared" ref="C3636:D3636" si="1039">+C3637</f>
        <v>0</v>
      </c>
      <c r="D3636" s="45">
        <f t="shared" si="1039"/>
        <v>0</v>
      </c>
      <c r="E3636" s="45">
        <f t="shared" ref="E3636" si="1040">+E3637</f>
        <v>203800</v>
      </c>
      <c r="F3636" s="282">
        <v>0</v>
      </c>
    </row>
    <row r="3637" spans="1:6" s="30" customFormat="1" x14ac:dyDescent="0.2">
      <c r="A3637" s="48">
        <v>516100</v>
      </c>
      <c r="B3637" s="49" t="s">
        <v>256</v>
      </c>
      <c r="C3637" s="58">
        <v>0</v>
      </c>
      <c r="D3637" s="58">
        <v>0</v>
      </c>
      <c r="E3637" s="58">
        <v>203800</v>
      </c>
      <c r="F3637" s="283">
        <v>0</v>
      </c>
    </row>
    <row r="3638" spans="1:6" s="55" customFormat="1" x14ac:dyDescent="0.2">
      <c r="A3638" s="46">
        <v>630000</v>
      </c>
      <c r="B3638" s="51" t="s">
        <v>275</v>
      </c>
      <c r="C3638" s="45">
        <f t="shared" ref="C3638:D3638" si="1041">C3643+C3639</f>
        <v>1000000</v>
      </c>
      <c r="D3638" s="45">
        <f t="shared" si="1041"/>
        <v>1150000</v>
      </c>
      <c r="E3638" s="45">
        <f t="shared" ref="E3638" si="1042">E3643+E3639</f>
        <v>807400</v>
      </c>
      <c r="F3638" s="282">
        <f t="shared" ref="F3638:F3645" si="1043">D3638/C3638*100</f>
        <v>114.99999999999999</v>
      </c>
    </row>
    <row r="3639" spans="1:6" s="55" customFormat="1" x14ac:dyDescent="0.2">
      <c r="A3639" s="46">
        <v>631000</v>
      </c>
      <c r="B3639" s="51" t="s">
        <v>276</v>
      </c>
      <c r="C3639" s="45">
        <f t="shared" ref="C3639:D3639" si="1044">SUM(C3640:C3642)</f>
        <v>0</v>
      </c>
      <c r="D3639" s="45">
        <f t="shared" si="1044"/>
        <v>0</v>
      </c>
      <c r="E3639" s="45">
        <f t="shared" ref="E3639" si="1045">SUM(E3640:E3642)</f>
        <v>616800</v>
      </c>
      <c r="F3639" s="282">
        <v>0</v>
      </c>
    </row>
    <row r="3640" spans="1:6" s="30" customFormat="1" x14ac:dyDescent="0.2">
      <c r="A3640" s="56">
        <v>631100</v>
      </c>
      <c r="B3640" s="49" t="s">
        <v>277</v>
      </c>
      <c r="C3640" s="58">
        <v>0</v>
      </c>
      <c r="D3640" s="58">
        <v>0</v>
      </c>
      <c r="E3640" s="58">
        <v>538300</v>
      </c>
      <c r="F3640" s="283">
        <v>0</v>
      </c>
    </row>
    <row r="3641" spans="1:6" s="30" customFormat="1" x14ac:dyDescent="0.2">
      <c r="A3641" s="56">
        <v>631300</v>
      </c>
      <c r="B3641" s="49" t="s">
        <v>723</v>
      </c>
      <c r="C3641" s="58">
        <v>0</v>
      </c>
      <c r="D3641" s="58">
        <v>0</v>
      </c>
      <c r="E3641" s="58">
        <v>1500</v>
      </c>
      <c r="F3641" s="283">
        <v>0</v>
      </c>
    </row>
    <row r="3642" spans="1:6" s="30" customFormat="1" x14ac:dyDescent="0.2">
      <c r="A3642" s="56">
        <v>631900</v>
      </c>
      <c r="B3642" s="49" t="s">
        <v>281</v>
      </c>
      <c r="C3642" s="58">
        <v>0</v>
      </c>
      <c r="D3642" s="58">
        <v>0</v>
      </c>
      <c r="E3642" s="58">
        <v>77000</v>
      </c>
      <c r="F3642" s="283">
        <v>0</v>
      </c>
    </row>
    <row r="3643" spans="1:6" s="55" customFormat="1" x14ac:dyDescent="0.2">
      <c r="A3643" s="46">
        <v>638000</v>
      </c>
      <c r="B3643" s="51" t="s">
        <v>282</v>
      </c>
      <c r="C3643" s="45">
        <f t="shared" ref="C3643:D3643" si="1046">C3644</f>
        <v>1000000</v>
      </c>
      <c r="D3643" s="45">
        <f t="shared" si="1046"/>
        <v>1150000</v>
      </c>
      <c r="E3643" s="45">
        <f t="shared" ref="E3643" si="1047">E3644</f>
        <v>190600</v>
      </c>
      <c r="F3643" s="282">
        <f t="shared" si="1043"/>
        <v>114.99999999999999</v>
      </c>
    </row>
    <row r="3644" spans="1:6" s="30" customFormat="1" x14ac:dyDescent="0.2">
      <c r="A3644" s="48">
        <v>638100</v>
      </c>
      <c r="B3644" s="49" t="s">
        <v>283</v>
      </c>
      <c r="C3644" s="58">
        <v>1000000</v>
      </c>
      <c r="D3644" s="58">
        <v>1150000</v>
      </c>
      <c r="E3644" s="58">
        <v>190600</v>
      </c>
      <c r="F3644" s="283">
        <f t="shared" si="1043"/>
        <v>114.99999999999999</v>
      </c>
    </row>
    <row r="3645" spans="1:6" s="102" customFormat="1" x14ac:dyDescent="0.2">
      <c r="A3645" s="93"/>
      <c r="B3645" s="94" t="s">
        <v>292</v>
      </c>
      <c r="C3645" s="88">
        <f>C3597+C3638+C3627+0+C3624</f>
        <v>61160000</v>
      </c>
      <c r="D3645" s="88">
        <f>D3597+D3638+D3627+0+D3624</f>
        <v>65320000</v>
      </c>
      <c r="E3645" s="88">
        <f>E3597+E3638+E3627+0+E3624</f>
        <v>18778400</v>
      </c>
      <c r="F3645" s="34">
        <f t="shared" si="1043"/>
        <v>106.80183126226292</v>
      </c>
    </row>
    <row r="3646" spans="1:6" s="30" customFormat="1" x14ac:dyDescent="0.2">
      <c r="A3646" s="40"/>
      <c r="B3646" s="44"/>
      <c r="C3646" s="67"/>
      <c r="D3646" s="67"/>
      <c r="E3646" s="67"/>
      <c r="F3646" s="279"/>
    </row>
    <row r="3647" spans="1:6" s="30" customFormat="1" x14ac:dyDescent="0.2">
      <c r="A3647" s="40"/>
      <c r="B3647" s="44"/>
      <c r="C3647" s="67"/>
      <c r="D3647" s="67"/>
      <c r="E3647" s="67"/>
      <c r="F3647" s="279"/>
    </row>
    <row r="3648" spans="1:6" s="30" customFormat="1" x14ac:dyDescent="0.2">
      <c r="A3648" s="48" t="s">
        <v>354</v>
      </c>
      <c r="B3648" s="51"/>
      <c r="C3648" s="67"/>
      <c r="D3648" s="67"/>
      <c r="E3648" s="67"/>
      <c r="F3648" s="279"/>
    </row>
    <row r="3649" spans="1:6" s="30" customFormat="1" x14ac:dyDescent="0.2">
      <c r="A3649" s="48" t="s">
        <v>485</v>
      </c>
      <c r="B3649" s="51"/>
      <c r="C3649" s="67"/>
      <c r="D3649" s="67"/>
      <c r="E3649" s="67"/>
      <c r="F3649" s="279"/>
    </row>
    <row r="3650" spans="1:6" s="30" customFormat="1" x14ac:dyDescent="0.2">
      <c r="A3650" s="48" t="s">
        <v>403</v>
      </c>
      <c r="B3650" s="51"/>
      <c r="C3650" s="67"/>
      <c r="D3650" s="67"/>
      <c r="E3650" s="67"/>
      <c r="F3650" s="279"/>
    </row>
    <row r="3651" spans="1:6" s="30" customFormat="1" x14ac:dyDescent="0.2">
      <c r="A3651" s="48" t="s">
        <v>846</v>
      </c>
      <c r="B3651" s="51"/>
      <c r="C3651" s="67"/>
      <c r="D3651" s="67"/>
      <c r="E3651" s="67"/>
      <c r="F3651" s="279"/>
    </row>
    <row r="3652" spans="1:6" s="30" customFormat="1" x14ac:dyDescent="0.2">
      <c r="A3652" s="48"/>
      <c r="B3652" s="79"/>
      <c r="C3652" s="67"/>
      <c r="D3652" s="67"/>
      <c r="E3652" s="67"/>
      <c r="F3652" s="279"/>
    </row>
    <row r="3653" spans="1:6" s="55" customFormat="1" x14ac:dyDescent="0.2">
      <c r="A3653" s="46">
        <v>410000</v>
      </c>
      <c r="B3653" s="47" t="s">
        <v>44</v>
      </c>
      <c r="C3653" s="45">
        <f>C3654+C3659+C3680+C3676+C3672+C3678</f>
        <v>42531000</v>
      </c>
      <c r="D3653" s="45">
        <f>D3654+D3659+D3680+D3676+D3672+D3678</f>
        <v>46181500</v>
      </c>
      <c r="E3653" s="45">
        <f>E3654+E3659+E3680+E3676+E3672+E3678</f>
        <v>12745200</v>
      </c>
      <c r="F3653" s="282">
        <f t="shared" ref="F3653:F3682" si="1048">D3653/C3653*100</f>
        <v>108.58315111330559</v>
      </c>
    </row>
    <row r="3654" spans="1:6" s="55" customFormat="1" x14ac:dyDescent="0.2">
      <c r="A3654" s="46">
        <v>411000</v>
      </c>
      <c r="B3654" s="47" t="s">
        <v>45</v>
      </c>
      <c r="C3654" s="45">
        <f t="shared" ref="C3654:D3654" si="1049">SUM(C3655:C3658)</f>
        <v>38980000</v>
      </c>
      <c r="D3654" s="45">
        <f t="shared" si="1049"/>
        <v>42300000</v>
      </c>
      <c r="E3654" s="45">
        <f t="shared" ref="E3654" si="1050">SUM(E3655:E3658)</f>
        <v>3395000</v>
      </c>
      <c r="F3654" s="282">
        <f t="shared" si="1048"/>
        <v>108.51718830169317</v>
      </c>
    </row>
    <row r="3655" spans="1:6" s="30" customFormat="1" x14ac:dyDescent="0.2">
      <c r="A3655" s="48">
        <v>411100</v>
      </c>
      <c r="B3655" s="49" t="s">
        <v>46</v>
      </c>
      <c r="C3655" s="58">
        <v>37980000</v>
      </c>
      <c r="D3655" s="58">
        <v>41250000</v>
      </c>
      <c r="E3655" s="58">
        <v>530700</v>
      </c>
      <c r="F3655" s="283">
        <f t="shared" si="1048"/>
        <v>108.60979462875197</v>
      </c>
    </row>
    <row r="3656" spans="1:6" s="30" customFormat="1" x14ac:dyDescent="0.2">
      <c r="A3656" s="48">
        <v>411200</v>
      </c>
      <c r="B3656" s="49" t="s">
        <v>47</v>
      </c>
      <c r="C3656" s="58">
        <v>700000</v>
      </c>
      <c r="D3656" s="58">
        <v>700000</v>
      </c>
      <c r="E3656" s="58">
        <v>2488400</v>
      </c>
      <c r="F3656" s="283">
        <f t="shared" si="1048"/>
        <v>100</v>
      </c>
    </row>
    <row r="3657" spans="1:6" s="30" customFormat="1" ht="40.5" x14ac:dyDescent="0.2">
      <c r="A3657" s="48">
        <v>411300</v>
      </c>
      <c r="B3657" s="49" t="s">
        <v>48</v>
      </c>
      <c r="C3657" s="58">
        <v>250000</v>
      </c>
      <c r="D3657" s="58">
        <v>300000</v>
      </c>
      <c r="E3657" s="58">
        <v>0</v>
      </c>
      <c r="F3657" s="283">
        <f t="shared" si="1048"/>
        <v>120</v>
      </c>
    </row>
    <row r="3658" spans="1:6" s="30" customFormat="1" x14ac:dyDescent="0.2">
      <c r="A3658" s="48">
        <v>411400</v>
      </c>
      <c r="B3658" s="49" t="s">
        <v>49</v>
      </c>
      <c r="C3658" s="58">
        <v>50000</v>
      </c>
      <c r="D3658" s="58">
        <v>50000</v>
      </c>
      <c r="E3658" s="58">
        <v>375900</v>
      </c>
      <c r="F3658" s="283">
        <f t="shared" si="1048"/>
        <v>100</v>
      </c>
    </row>
    <row r="3659" spans="1:6" s="55" customFormat="1" x14ac:dyDescent="0.2">
      <c r="A3659" s="46">
        <v>412000</v>
      </c>
      <c r="B3659" s="51" t="s">
        <v>50</v>
      </c>
      <c r="C3659" s="45">
        <f>SUM(C3660:C3671)</f>
        <v>3551000</v>
      </c>
      <c r="D3659" s="45">
        <f>SUM(D3660:D3671)</f>
        <v>3881500</v>
      </c>
      <c r="E3659" s="45">
        <f>SUM(E3660:E3671)</f>
        <v>8943200</v>
      </c>
      <c r="F3659" s="282">
        <f t="shared" si="1048"/>
        <v>109.30723739791608</v>
      </c>
    </row>
    <row r="3660" spans="1:6" s="30" customFormat="1" x14ac:dyDescent="0.2">
      <c r="A3660" s="56">
        <v>412100</v>
      </c>
      <c r="B3660" s="49" t="s">
        <v>51</v>
      </c>
      <c r="C3660" s="58">
        <v>15000</v>
      </c>
      <c r="D3660" s="58">
        <v>15000</v>
      </c>
      <c r="E3660" s="58">
        <v>140000</v>
      </c>
      <c r="F3660" s="283">
        <f t="shared" si="1048"/>
        <v>100</v>
      </c>
    </row>
    <row r="3661" spans="1:6" s="30" customFormat="1" x14ac:dyDescent="0.2">
      <c r="A3661" s="48">
        <v>412200</v>
      </c>
      <c r="B3661" s="49" t="s">
        <v>52</v>
      </c>
      <c r="C3661" s="58">
        <v>360000</v>
      </c>
      <c r="D3661" s="58">
        <v>360000</v>
      </c>
      <c r="E3661" s="58">
        <v>1837800</v>
      </c>
      <c r="F3661" s="283">
        <f t="shared" si="1048"/>
        <v>100</v>
      </c>
    </row>
    <row r="3662" spans="1:6" s="30" customFormat="1" x14ac:dyDescent="0.2">
      <c r="A3662" s="48">
        <v>412300</v>
      </c>
      <c r="B3662" s="49" t="s">
        <v>53</v>
      </c>
      <c r="C3662" s="58">
        <v>24000</v>
      </c>
      <c r="D3662" s="58">
        <v>24000</v>
      </c>
      <c r="E3662" s="58">
        <v>408200</v>
      </c>
      <c r="F3662" s="283">
        <f t="shared" si="1048"/>
        <v>100</v>
      </c>
    </row>
    <row r="3663" spans="1:6" s="30" customFormat="1" x14ac:dyDescent="0.2">
      <c r="A3663" s="48">
        <v>412400</v>
      </c>
      <c r="B3663" s="49" t="s">
        <v>55</v>
      </c>
      <c r="C3663" s="58">
        <v>3000</v>
      </c>
      <c r="D3663" s="58">
        <v>4000</v>
      </c>
      <c r="E3663" s="58">
        <v>368800</v>
      </c>
      <c r="F3663" s="283">
        <f t="shared" si="1048"/>
        <v>133.33333333333331</v>
      </c>
    </row>
    <row r="3664" spans="1:6" s="30" customFormat="1" x14ac:dyDescent="0.2">
      <c r="A3664" s="48">
        <v>412500</v>
      </c>
      <c r="B3664" s="49" t="s">
        <v>57</v>
      </c>
      <c r="C3664" s="58">
        <v>20000</v>
      </c>
      <c r="D3664" s="58">
        <v>20000</v>
      </c>
      <c r="E3664" s="58">
        <v>642600</v>
      </c>
      <c r="F3664" s="283">
        <f t="shared" si="1048"/>
        <v>100</v>
      </c>
    </row>
    <row r="3665" spans="1:6" s="30" customFormat="1" x14ac:dyDescent="0.2">
      <c r="A3665" s="48">
        <v>412600</v>
      </c>
      <c r="B3665" s="49" t="s">
        <v>58</v>
      </c>
      <c r="C3665" s="58">
        <v>22000</v>
      </c>
      <c r="D3665" s="58">
        <v>22000</v>
      </c>
      <c r="E3665" s="58">
        <v>908200</v>
      </c>
      <c r="F3665" s="283">
        <f t="shared" si="1048"/>
        <v>100</v>
      </c>
    </row>
    <row r="3666" spans="1:6" s="30" customFormat="1" x14ac:dyDescent="0.2">
      <c r="A3666" s="48">
        <v>412700</v>
      </c>
      <c r="B3666" s="49" t="s">
        <v>60</v>
      </c>
      <c r="C3666" s="58">
        <v>40000</v>
      </c>
      <c r="D3666" s="58">
        <v>54500</v>
      </c>
      <c r="E3666" s="58">
        <v>1446000</v>
      </c>
      <c r="F3666" s="283">
        <f t="shared" si="1048"/>
        <v>136.25</v>
      </c>
    </row>
    <row r="3667" spans="1:6" s="30" customFormat="1" x14ac:dyDescent="0.2">
      <c r="A3667" s="48">
        <v>412800</v>
      </c>
      <c r="B3667" s="49" t="s">
        <v>73</v>
      </c>
      <c r="C3667" s="58">
        <v>0</v>
      </c>
      <c r="D3667" s="58">
        <v>0</v>
      </c>
      <c r="E3667" s="58">
        <v>4600</v>
      </c>
      <c r="F3667" s="283">
        <v>0</v>
      </c>
    </row>
    <row r="3668" spans="1:6" s="30" customFormat="1" x14ac:dyDescent="0.2">
      <c r="A3668" s="48">
        <v>412900</v>
      </c>
      <c r="B3668" s="53" t="s">
        <v>75</v>
      </c>
      <c r="C3668" s="58">
        <v>3000000</v>
      </c>
      <c r="D3668" s="58">
        <v>3300000</v>
      </c>
      <c r="E3668" s="58">
        <v>0</v>
      </c>
      <c r="F3668" s="283">
        <f t="shared" si="1048"/>
        <v>110.00000000000001</v>
      </c>
    </row>
    <row r="3669" spans="1:6" s="30" customFormat="1" x14ac:dyDescent="0.2">
      <c r="A3669" s="48">
        <v>412900</v>
      </c>
      <c r="B3669" s="53" t="s">
        <v>77</v>
      </c>
      <c r="C3669" s="58">
        <v>12000</v>
      </c>
      <c r="D3669" s="58">
        <v>12000</v>
      </c>
      <c r="E3669" s="58">
        <v>0</v>
      </c>
      <c r="F3669" s="283">
        <f t="shared" si="1048"/>
        <v>100</v>
      </c>
    </row>
    <row r="3670" spans="1:6" s="30" customFormat="1" x14ac:dyDescent="0.2">
      <c r="A3670" s="48">
        <v>412900</v>
      </c>
      <c r="B3670" s="53" t="s">
        <v>78</v>
      </c>
      <c r="C3670" s="58">
        <v>55000</v>
      </c>
      <c r="D3670" s="58">
        <v>70000</v>
      </c>
      <c r="E3670" s="58">
        <v>0</v>
      </c>
      <c r="F3670" s="283">
        <f t="shared" si="1048"/>
        <v>127.27272727272727</v>
      </c>
    </row>
    <row r="3671" spans="1:6" s="30" customFormat="1" x14ac:dyDescent="0.2">
      <c r="A3671" s="48">
        <v>412900</v>
      </c>
      <c r="B3671" s="53" t="s">
        <v>80</v>
      </c>
      <c r="C3671" s="58">
        <v>0</v>
      </c>
      <c r="D3671" s="58">
        <v>0</v>
      </c>
      <c r="E3671" s="58">
        <v>3187000</v>
      </c>
      <c r="F3671" s="283">
        <v>0</v>
      </c>
    </row>
    <row r="3672" spans="1:6" s="55" customFormat="1" x14ac:dyDescent="0.2">
      <c r="A3672" s="46">
        <v>413000</v>
      </c>
      <c r="B3672" s="51" t="s">
        <v>96</v>
      </c>
      <c r="C3672" s="45">
        <f t="shared" ref="C3672:D3672" si="1051">SUM(C3673:C3675)</f>
        <v>0</v>
      </c>
      <c r="D3672" s="45">
        <f t="shared" si="1051"/>
        <v>0</v>
      </c>
      <c r="E3672" s="45">
        <f t="shared" ref="E3672" si="1052">SUM(E3673:E3675)</f>
        <v>7500</v>
      </c>
      <c r="F3672" s="282">
        <v>0</v>
      </c>
    </row>
    <row r="3673" spans="1:6" s="30" customFormat="1" x14ac:dyDescent="0.2">
      <c r="A3673" s="56">
        <v>413300</v>
      </c>
      <c r="B3673" s="49" t="s">
        <v>101</v>
      </c>
      <c r="C3673" s="58">
        <v>0</v>
      </c>
      <c r="D3673" s="58">
        <v>0</v>
      </c>
      <c r="E3673" s="58">
        <v>500</v>
      </c>
      <c r="F3673" s="283">
        <v>0</v>
      </c>
    </row>
    <row r="3674" spans="1:6" s="30" customFormat="1" x14ac:dyDescent="0.2">
      <c r="A3674" s="56">
        <v>413800</v>
      </c>
      <c r="B3674" s="49" t="s">
        <v>105</v>
      </c>
      <c r="C3674" s="58">
        <v>0</v>
      </c>
      <c r="D3674" s="58">
        <v>0</v>
      </c>
      <c r="E3674" s="58">
        <v>300</v>
      </c>
      <c r="F3674" s="283">
        <v>0</v>
      </c>
    </row>
    <row r="3675" spans="1:6" s="30" customFormat="1" x14ac:dyDescent="0.2">
      <c r="A3675" s="48">
        <v>413900</v>
      </c>
      <c r="B3675" s="49" t="s">
        <v>106</v>
      </c>
      <c r="C3675" s="58">
        <v>0</v>
      </c>
      <c r="D3675" s="58">
        <v>0</v>
      </c>
      <c r="E3675" s="58">
        <v>6700</v>
      </c>
      <c r="F3675" s="283">
        <v>0</v>
      </c>
    </row>
    <row r="3676" spans="1:6" s="55" customFormat="1" x14ac:dyDescent="0.2">
      <c r="A3676" s="46">
        <v>415000</v>
      </c>
      <c r="B3676" s="51" t="s">
        <v>119</v>
      </c>
      <c r="C3676" s="45">
        <f t="shared" ref="C3676:D3676" si="1053">C3677</f>
        <v>0</v>
      </c>
      <c r="D3676" s="45">
        <f t="shared" si="1053"/>
        <v>0</v>
      </c>
      <c r="E3676" s="45">
        <f t="shared" ref="E3676" si="1054">E3677</f>
        <v>233500</v>
      </c>
      <c r="F3676" s="282">
        <v>0</v>
      </c>
    </row>
    <row r="3677" spans="1:6" s="30" customFormat="1" x14ac:dyDescent="0.2">
      <c r="A3677" s="48">
        <v>415200</v>
      </c>
      <c r="B3677" s="49" t="s">
        <v>123</v>
      </c>
      <c r="C3677" s="58">
        <v>0</v>
      </c>
      <c r="D3677" s="58">
        <v>0</v>
      </c>
      <c r="E3677" s="58">
        <v>233500</v>
      </c>
      <c r="F3677" s="283">
        <v>0</v>
      </c>
    </row>
    <row r="3678" spans="1:6" s="55" customFormat="1" ht="40.5" x14ac:dyDescent="0.2">
      <c r="A3678" s="46">
        <v>418000</v>
      </c>
      <c r="B3678" s="51" t="s">
        <v>198</v>
      </c>
      <c r="C3678" s="45">
        <f t="shared" ref="C3678:D3678" si="1055">C3679</f>
        <v>0</v>
      </c>
      <c r="D3678" s="45">
        <f t="shared" si="1055"/>
        <v>0</v>
      </c>
      <c r="E3678" s="45">
        <f t="shared" ref="E3678" si="1056">E3679</f>
        <v>135000</v>
      </c>
      <c r="F3678" s="282">
        <v>0</v>
      </c>
    </row>
    <row r="3679" spans="1:6" s="30" customFormat="1" x14ac:dyDescent="0.2">
      <c r="A3679" s="56">
        <v>418400</v>
      </c>
      <c r="B3679" s="49" t="s">
        <v>200</v>
      </c>
      <c r="C3679" s="58">
        <v>0</v>
      </c>
      <c r="D3679" s="58">
        <v>0</v>
      </c>
      <c r="E3679" s="58">
        <f>64000+46000+25000</f>
        <v>135000</v>
      </c>
      <c r="F3679" s="283">
        <v>0</v>
      </c>
    </row>
    <row r="3680" spans="1:6" s="55" customFormat="1" x14ac:dyDescent="0.2">
      <c r="A3680" s="46">
        <v>419000</v>
      </c>
      <c r="B3680" s="51" t="s">
        <v>201</v>
      </c>
      <c r="C3680" s="45">
        <f t="shared" ref="C3680:D3680" si="1057">C3681</f>
        <v>0</v>
      </c>
      <c r="D3680" s="45">
        <f t="shared" si="1057"/>
        <v>0</v>
      </c>
      <c r="E3680" s="45">
        <f t="shared" ref="E3680" si="1058">E3681</f>
        <v>31000</v>
      </c>
      <c r="F3680" s="282">
        <v>0</v>
      </c>
    </row>
    <row r="3681" spans="1:6" s="30" customFormat="1" x14ac:dyDescent="0.2">
      <c r="A3681" s="48">
        <v>419100</v>
      </c>
      <c r="B3681" s="49" t="s">
        <v>201</v>
      </c>
      <c r="C3681" s="58">
        <v>0</v>
      </c>
      <c r="D3681" s="58">
        <v>0</v>
      </c>
      <c r="E3681" s="58">
        <v>31000</v>
      </c>
      <c r="F3681" s="283">
        <v>0</v>
      </c>
    </row>
    <row r="3682" spans="1:6" s="55" customFormat="1" x14ac:dyDescent="0.2">
      <c r="A3682" s="46">
        <v>480000</v>
      </c>
      <c r="B3682" s="51" t="s">
        <v>202</v>
      </c>
      <c r="C3682" s="45">
        <f t="shared" ref="C3682:D3683" si="1059">C3683</f>
        <v>1450000</v>
      </c>
      <c r="D3682" s="45">
        <f t="shared" si="1059"/>
        <v>1595000</v>
      </c>
      <c r="E3682" s="45">
        <f t="shared" ref="E3682:E3683" si="1060">E3683</f>
        <v>42500</v>
      </c>
      <c r="F3682" s="282">
        <f t="shared" si="1048"/>
        <v>110.00000000000001</v>
      </c>
    </row>
    <row r="3683" spans="1:6" s="55" customFormat="1" x14ac:dyDescent="0.2">
      <c r="A3683" s="46">
        <v>488000</v>
      </c>
      <c r="B3683" s="51" t="s">
        <v>31</v>
      </c>
      <c r="C3683" s="45">
        <f t="shared" si="1059"/>
        <v>1450000</v>
      </c>
      <c r="D3683" s="45">
        <f t="shared" si="1059"/>
        <v>1595000</v>
      </c>
      <c r="E3683" s="45">
        <f t="shared" si="1060"/>
        <v>42500</v>
      </c>
      <c r="F3683" s="282">
        <f t="shared" ref="F3683:F3709" si="1061">D3683/C3683*100</f>
        <v>110.00000000000001</v>
      </c>
    </row>
    <row r="3684" spans="1:6" s="30" customFormat="1" x14ac:dyDescent="0.2">
      <c r="A3684" s="48">
        <v>488100</v>
      </c>
      <c r="B3684" s="49" t="s">
        <v>230</v>
      </c>
      <c r="C3684" s="58">
        <v>1450000</v>
      </c>
      <c r="D3684" s="58">
        <v>1595000</v>
      </c>
      <c r="E3684" s="58">
        <v>42500</v>
      </c>
      <c r="F3684" s="283">
        <f t="shared" si="1061"/>
        <v>110.00000000000001</v>
      </c>
    </row>
    <row r="3685" spans="1:6" s="55" customFormat="1" x14ac:dyDescent="0.2">
      <c r="A3685" s="46">
        <v>510000</v>
      </c>
      <c r="B3685" s="51" t="s">
        <v>244</v>
      </c>
      <c r="C3685" s="45">
        <f t="shared" ref="C3685:D3685" si="1062">C3686+C3697+C3692+C3694</f>
        <v>0</v>
      </c>
      <c r="D3685" s="45">
        <f t="shared" si="1062"/>
        <v>0</v>
      </c>
      <c r="E3685" s="45">
        <f t="shared" ref="E3685" si="1063">E3686+E3697+E3692+E3694</f>
        <v>9178100</v>
      </c>
      <c r="F3685" s="282">
        <v>0</v>
      </c>
    </row>
    <row r="3686" spans="1:6" s="55" customFormat="1" x14ac:dyDescent="0.2">
      <c r="A3686" s="46">
        <v>511000</v>
      </c>
      <c r="B3686" s="51" t="s">
        <v>245</v>
      </c>
      <c r="C3686" s="45">
        <f t="shared" ref="C3686:D3686" si="1064">SUM(C3687:C3691)</f>
        <v>0</v>
      </c>
      <c r="D3686" s="45">
        <f t="shared" si="1064"/>
        <v>0</v>
      </c>
      <c r="E3686" s="45">
        <f t="shared" ref="E3686" si="1065">SUM(E3687:E3691)</f>
        <v>8619100</v>
      </c>
      <c r="F3686" s="282">
        <v>0</v>
      </c>
    </row>
    <row r="3687" spans="1:6" s="30" customFormat="1" x14ac:dyDescent="0.2">
      <c r="A3687" s="48">
        <v>511100</v>
      </c>
      <c r="B3687" s="49" t="s">
        <v>246</v>
      </c>
      <c r="C3687" s="58">
        <v>0</v>
      </c>
      <c r="D3687" s="58">
        <v>0</v>
      </c>
      <c r="E3687" s="58">
        <v>5781600</v>
      </c>
      <c r="F3687" s="283">
        <v>0</v>
      </c>
    </row>
    <row r="3688" spans="1:6" s="30" customFormat="1" x14ac:dyDescent="0.2">
      <c r="A3688" s="48">
        <v>511200</v>
      </c>
      <c r="B3688" s="49" t="s">
        <v>247</v>
      </c>
      <c r="C3688" s="58">
        <v>0</v>
      </c>
      <c r="D3688" s="58">
        <v>0</v>
      </c>
      <c r="E3688" s="58">
        <v>402100</v>
      </c>
      <c r="F3688" s="283">
        <v>0</v>
      </c>
    </row>
    <row r="3689" spans="1:6" s="30" customFormat="1" x14ac:dyDescent="0.2">
      <c r="A3689" s="48">
        <v>511300</v>
      </c>
      <c r="B3689" s="49" t="s">
        <v>248</v>
      </c>
      <c r="C3689" s="58">
        <v>0</v>
      </c>
      <c r="D3689" s="58">
        <v>0</v>
      </c>
      <c r="E3689" s="58">
        <v>2408400</v>
      </c>
      <c r="F3689" s="283">
        <v>0</v>
      </c>
    </row>
    <row r="3690" spans="1:6" s="30" customFormat="1" x14ac:dyDescent="0.2">
      <c r="A3690" s="48">
        <v>511500</v>
      </c>
      <c r="B3690" s="49" t="s">
        <v>250</v>
      </c>
      <c r="C3690" s="58">
        <v>0</v>
      </c>
      <c r="D3690" s="58">
        <v>0</v>
      </c>
      <c r="E3690" s="58">
        <v>2000</v>
      </c>
      <c r="F3690" s="283">
        <v>0</v>
      </c>
    </row>
    <row r="3691" spans="1:6" s="30" customFormat="1" x14ac:dyDescent="0.2">
      <c r="A3691" s="48">
        <v>511700</v>
      </c>
      <c r="B3691" s="49" t="s">
        <v>251</v>
      </c>
      <c r="C3691" s="58">
        <v>0</v>
      </c>
      <c r="D3691" s="58">
        <v>0</v>
      </c>
      <c r="E3691" s="58">
        <v>25000</v>
      </c>
      <c r="F3691" s="283">
        <v>0</v>
      </c>
    </row>
    <row r="3692" spans="1:6" s="55" customFormat="1" x14ac:dyDescent="0.2">
      <c r="A3692" s="46">
        <v>512000</v>
      </c>
      <c r="B3692" s="60" t="s">
        <v>718</v>
      </c>
      <c r="C3692" s="45">
        <f t="shared" ref="C3692:D3692" si="1066">C3693</f>
        <v>0</v>
      </c>
      <c r="D3692" s="45">
        <f t="shared" si="1066"/>
        <v>0</v>
      </c>
      <c r="E3692" s="45">
        <f t="shared" ref="E3692" si="1067">E3693</f>
        <v>1000</v>
      </c>
      <c r="F3692" s="282">
        <v>0</v>
      </c>
    </row>
    <row r="3693" spans="1:6" s="30" customFormat="1" x14ac:dyDescent="0.2">
      <c r="A3693" s="56">
        <v>512100</v>
      </c>
      <c r="B3693" s="54" t="s">
        <v>718</v>
      </c>
      <c r="C3693" s="58">
        <v>0</v>
      </c>
      <c r="D3693" s="58">
        <v>0</v>
      </c>
      <c r="E3693" s="58">
        <v>1000</v>
      </c>
      <c r="F3693" s="283">
        <v>0</v>
      </c>
    </row>
    <row r="3694" spans="1:6" s="55" customFormat="1" x14ac:dyDescent="0.2">
      <c r="A3694" s="46">
        <v>513000</v>
      </c>
      <c r="B3694" s="60" t="s">
        <v>252</v>
      </c>
      <c r="C3694" s="45">
        <f t="shared" ref="C3694:D3694" si="1068">C3695+C3696</f>
        <v>0</v>
      </c>
      <c r="D3694" s="45">
        <f t="shared" si="1068"/>
        <v>0</v>
      </c>
      <c r="E3694" s="45">
        <f t="shared" ref="E3694" si="1069">E3695+E3696</f>
        <v>160000</v>
      </c>
      <c r="F3694" s="282">
        <v>0</v>
      </c>
    </row>
    <row r="3695" spans="1:6" s="30" customFormat="1" x14ac:dyDescent="0.2">
      <c r="A3695" s="56">
        <v>513100</v>
      </c>
      <c r="B3695" s="54" t="s">
        <v>749</v>
      </c>
      <c r="C3695" s="58">
        <v>0</v>
      </c>
      <c r="D3695" s="58">
        <v>0</v>
      </c>
      <c r="E3695" s="58">
        <v>150000</v>
      </c>
      <c r="F3695" s="283">
        <v>0</v>
      </c>
    </row>
    <row r="3696" spans="1:6" s="30" customFormat="1" x14ac:dyDescent="0.2">
      <c r="A3696" s="56">
        <v>513700</v>
      </c>
      <c r="B3696" s="54" t="s">
        <v>253</v>
      </c>
      <c r="C3696" s="58">
        <v>0</v>
      </c>
      <c r="D3696" s="58">
        <v>0</v>
      </c>
      <c r="E3696" s="58">
        <v>10000</v>
      </c>
      <c r="F3696" s="283">
        <v>0</v>
      </c>
    </row>
    <row r="3697" spans="1:6" s="55" customFormat="1" x14ac:dyDescent="0.2">
      <c r="A3697" s="46">
        <v>516000</v>
      </c>
      <c r="B3697" s="51" t="s">
        <v>256</v>
      </c>
      <c r="C3697" s="45">
        <f t="shared" ref="C3697:D3697" si="1070">C3698</f>
        <v>0</v>
      </c>
      <c r="D3697" s="45">
        <f t="shared" si="1070"/>
        <v>0</v>
      </c>
      <c r="E3697" s="45">
        <f t="shared" ref="E3697" si="1071">E3698</f>
        <v>398000</v>
      </c>
      <c r="F3697" s="282">
        <v>0</v>
      </c>
    </row>
    <row r="3698" spans="1:6" s="30" customFormat="1" x14ac:dyDescent="0.2">
      <c r="A3698" s="48">
        <v>516100</v>
      </c>
      <c r="B3698" s="49" t="s">
        <v>256</v>
      </c>
      <c r="C3698" s="58">
        <v>0</v>
      </c>
      <c r="D3698" s="58">
        <v>0</v>
      </c>
      <c r="E3698" s="58">
        <v>398000</v>
      </c>
      <c r="F3698" s="283">
        <v>0</v>
      </c>
    </row>
    <row r="3699" spans="1:6" s="55" customFormat="1" x14ac:dyDescent="0.2">
      <c r="A3699" s="46">
        <v>620000</v>
      </c>
      <c r="B3699" s="51" t="s">
        <v>266</v>
      </c>
      <c r="C3699" s="45">
        <f t="shared" ref="C3699:D3699" si="1072">C3700</f>
        <v>0</v>
      </c>
      <c r="D3699" s="45">
        <f t="shared" si="1072"/>
        <v>0</v>
      </c>
      <c r="E3699" s="45">
        <f t="shared" ref="E3699" si="1073">E3700</f>
        <v>16000</v>
      </c>
      <c r="F3699" s="282">
        <v>0</v>
      </c>
    </row>
    <row r="3700" spans="1:6" s="55" customFormat="1" x14ac:dyDescent="0.2">
      <c r="A3700" s="46">
        <v>621000</v>
      </c>
      <c r="B3700" s="51" t="s">
        <v>267</v>
      </c>
      <c r="C3700" s="45">
        <f t="shared" ref="C3700:D3700" si="1074">C3701+C3702</f>
        <v>0</v>
      </c>
      <c r="D3700" s="45">
        <f t="shared" si="1074"/>
        <v>0</v>
      </c>
      <c r="E3700" s="45">
        <f t="shared" ref="E3700" si="1075">E3701+E3702</f>
        <v>16000</v>
      </c>
      <c r="F3700" s="282">
        <v>0</v>
      </c>
    </row>
    <row r="3701" spans="1:6" s="30" customFormat="1" x14ac:dyDescent="0.2">
      <c r="A3701" s="56">
        <v>621300</v>
      </c>
      <c r="B3701" s="49" t="s">
        <v>271</v>
      </c>
      <c r="C3701" s="58">
        <v>0</v>
      </c>
      <c r="D3701" s="58">
        <v>0</v>
      </c>
      <c r="E3701" s="58">
        <v>6000</v>
      </c>
      <c r="F3701" s="283">
        <v>0</v>
      </c>
    </row>
    <row r="3702" spans="1:6" s="30" customFormat="1" x14ac:dyDescent="0.2">
      <c r="A3702" s="56">
        <v>621900</v>
      </c>
      <c r="B3702" s="49" t="s">
        <v>274</v>
      </c>
      <c r="C3702" s="58">
        <v>0</v>
      </c>
      <c r="D3702" s="58">
        <v>0</v>
      </c>
      <c r="E3702" s="58">
        <v>10000</v>
      </c>
      <c r="F3702" s="283">
        <v>0</v>
      </c>
    </row>
    <row r="3703" spans="1:6" s="55" customFormat="1" x14ac:dyDescent="0.2">
      <c r="A3703" s="46">
        <v>630000</v>
      </c>
      <c r="B3703" s="51" t="s">
        <v>275</v>
      </c>
      <c r="C3703" s="45">
        <f>C3707+C3704</f>
        <v>850000</v>
      </c>
      <c r="D3703" s="45">
        <f>D3707+D3704</f>
        <v>1200000</v>
      </c>
      <c r="E3703" s="45">
        <f>E3707+E3704</f>
        <v>316700</v>
      </c>
      <c r="F3703" s="282">
        <f t="shared" si="1061"/>
        <v>141.1764705882353</v>
      </c>
    </row>
    <row r="3704" spans="1:6" s="55" customFormat="1" x14ac:dyDescent="0.2">
      <c r="A3704" s="46">
        <v>631000</v>
      </c>
      <c r="B3704" s="51" t="s">
        <v>276</v>
      </c>
      <c r="C3704" s="45">
        <f>SUM(C3705:C3706)</f>
        <v>0</v>
      </c>
      <c r="D3704" s="45">
        <f>SUM(D3705:D3706)</f>
        <v>0</v>
      </c>
      <c r="E3704" s="45">
        <f>SUM(E3705:E3706)</f>
        <v>316700</v>
      </c>
      <c r="F3704" s="282">
        <v>0</v>
      </c>
    </row>
    <row r="3705" spans="1:6" s="30" customFormat="1" x14ac:dyDescent="0.2">
      <c r="A3705" s="56">
        <v>631100</v>
      </c>
      <c r="B3705" s="49" t="s">
        <v>277</v>
      </c>
      <c r="C3705" s="58">
        <v>0</v>
      </c>
      <c r="D3705" s="58">
        <v>0</v>
      </c>
      <c r="E3705" s="58">
        <v>221700</v>
      </c>
      <c r="F3705" s="283">
        <v>0</v>
      </c>
    </row>
    <row r="3706" spans="1:6" s="30" customFormat="1" x14ac:dyDescent="0.2">
      <c r="A3706" s="56">
        <v>631300</v>
      </c>
      <c r="B3706" s="49" t="s">
        <v>723</v>
      </c>
      <c r="C3706" s="58">
        <v>0</v>
      </c>
      <c r="D3706" s="58">
        <v>0</v>
      </c>
      <c r="E3706" s="58">
        <v>95000</v>
      </c>
      <c r="F3706" s="283">
        <v>0</v>
      </c>
    </row>
    <row r="3707" spans="1:6" s="55" customFormat="1" x14ac:dyDescent="0.2">
      <c r="A3707" s="46">
        <v>638000</v>
      </c>
      <c r="B3707" s="51" t="s">
        <v>282</v>
      </c>
      <c r="C3707" s="45">
        <f t="shared" ref="C3707:D3707" si="1076">C3708</f>
        <v>850000</v>
      </c>
      <c r="D3707" s="45">
        <f t="shared" si="1076"/>
        <v>1200000</v>
      </c>
      <c r="E3707" s="45">
        <f t="shared" ref="E3707" si="1077">E3708</f>
        <v>0</v>
      </c>
      <c r="F3707" s="282">
        <f t="shared" si="1061"/>
        <v>141.1764705882353</v>
      </c>
    </row>
    <row r="3708" spans="1:6" s="30" customFormat="1" x14ac:dyDescent="0.2">
      <c r="A3708" s="48">
        <v>638100</v>
      </c>
      <c r="B3708" s="49" t="s">
        <v>283</v>
      </c>
      <c r="C3708" s="58">
        <v>850000</v>
      </c>
      <c r="D3708" s="58">
        <v>1200000</v>
      </c>
      <c r="E3708" s="58">
        <v>0</v>
      </c>
      <c r="F3708" s="283">
        <f t="shared" si="1061"/>
        <v>141.1764705882353</v>
      </c>
    </row>
    <row r="3709" spans="1:6" s="102" customFormat="1" x14ac:dyDescent="0.2">
      <c r="A3709" s="93"/>
      <c r="B3709" s="94" t="s">
        <v>292</v>
      </c>
      <c r="C3709" s="88">
        <f>C3653+C3682+C3703+C3685+C3699</f>
        <v>44831000</v>
      </c>
      <c r="D3709" s="88">
        <f>D3653+D3682+D3703+D3685+D3699</f>
        <v>48976500</v>
      </c>
      <c r="E3709" s="88">
        <f>E3653+E3682+E3703+E3685+E3699</f>
        <v>22298500</v>
      </c>
      <c r="F3709" s="34">
        <f t="shared" si="1061"/>
        <v>109.2469496553724</v>
      </c>
    </row>
    <row r="3710" spans="1:6" s="30" customFormat="1" x14ac:dyDescent="0.2">
      <c r="A3710" s="40"/>
      <c r="B3710" s="44"/>
      <c r="C3710" s="67"/>
      <c r="D3710" s="67"/>
      <c r="E3710" s="67"/>
      <c r="F3710" s="279"/>
    </row>
    <row r="3711" spans="1:6" s="30" customFormat="1" x14ac:dyDescent="0.2">
      <c r="A3711" s="40"/>
      <c r="B3711" s="44"/>
      <c r="C3711" s="67"/>
      <c r="D3711" s="67"/>
      <c r="E3711" s="67"/>
      <c r="F3711" s="279"/>
    </row>
    <row r="3712" spans="1:6" s="30" customFormat="1" x14ac:dyDescent="0.2">
      <c r="A3712" s="48" t="s">
        <v>875</v>
      </c>
      <c r="B3712" s="51"/>
      <c r="C3712" s="67"/>
      <c r="D3712" s="67"/>
      <c r="E3712" s="67"/>
      <c r="F3712" s="279"/>
    </row>
    <row r="3713" spans="1:6" s="30" customFormat="1" x14ac:dyDescent="0.2">
      <c r="A3713" s="48" t="s">
        <v>485</v>
      </c>
      <c r="B3713" s="51"/>
      <c r="C3713" s="67"/>
      <c r="D3713" s="67"/>
      <c r="E3713" s="67"/>
      <c r="F3713" s="279"/>
    </row>
    <row r="3714" spans="1:6" s="30" customFormat="1" x14ac:dyDescent="0.2">
      <c r="A3714" s="48" t="s">
        <v>405</v>
      </c>
      <c r="B3714" s="51"/>
      <c r="C3714" s="67"/>
      <c r="D3714" s="67"/>
      <c r="E3714" s="67"/>
      <c r="F3714" s="279"/>
    </row>
    <row r="3715" spans="1:6" s="30" customFormat="1" x14ac:dyDescent="0.2">
      <c r="A3715" s="48" t="s">
        <v>291</v>
      </c>
      <c r="B3715" s="51"/>
      <c r="C3715" s="67"/>
      <c r="D3715" s="67"/>
      <c r="E3715" s="67"/>
      <c r="F3715" s="279"/>
    </row>
    <row r="3716" spans="1:6" s="30" customFormat="1" x14ac:dyDescent="0.2">
      <c r="A3716" s="48"/>
      <c r="B3716" s="79"/>
      <c r="C3716" s="67"/>
      <c r="D3716" s="67"/>
      <c r="E3716" s="67"/>
      <c r="F3716" s="279"/>
    </row>
    <row r="3717" spans="1:6" s="55" customFormat="1" x14ac:dyDescent="0.2">
      <c r="A3717" s="46">
        <v>410000</v>
      </c>
      <c r="B3717" s="47" t="s">
        <v>44</v>
      </c>
      <c r="C3717" s="45">
        <f t="shared" ref="C3717:D3717" si="1078">C3718+C3723</f>
        <v>1021700</v>
      </c>
      <c r="D3717" s="45">
        <f t="shared" si="1078"/>
        <v>1062400</v>
      </c>
      <c r="E3717" s="45">
        <f t="shared" ref="E3717" si="1079">E3718+E3723</f>
        <v>499500</v>
      </c>
      <c r="F3717" s="282">
        <f t="shared" ref="F3717:F3739" si="1080">D3717/C3717*100</f>
        <v>103.98355681706958</v>
      </c>
    </row>
    <row r="3718" spans="1:6" s="55" customFormat="1" x14ac:dyDescent="0.2">
      <c r="A3718" s="46">
        <v>411000</v>
      </c>
      <c r="B3718" s="47" t="s">
        <v>45</v>
      </c>
      <c r="C3718" s="45">
        <f t="shared" ref="C3718:D3718" si="1081">SUM(C3719:C3722)</f>
        <v>899900</v>
      </c>
      <c r="D3718" s="45">
        <f t="shared" si="1081"/>
        <v>928400</v>
      </c>
      <c r="E3718" s="45">
        <f t="shared" ref="E3718" si="1082">SUM(E3719:E3722)</f>
        <v>77100</v>
      </c>
      <c r="F3718" s="282">
        <f t="shared" si="1080"/>
        <v>103.16701855761752</v>
      </c>
    </row>
    <row r="3719" spans="1:6" s="30" customFormat="1" x14ac:dyDescent="0.2">
      <c r="A3719" s="48">
        <v>411100</v>
      </c>
      <c r="B3719" s="49" t="s">
        <v>46</v>
      </c>
      <c r="C3719" s="58">
        <v>890000</v>
      </c>
      <c r="D3719" s="58">
        <v>919000</v>
      </c>
      <c r="E3719" s="58">
        <v>27600</v>
      </c>
      <c r="F3719" s="283">
        <f t="shared" si="1080"/>
        <v>103.25842696629212</v>
      </c>
    </row>
    <row r="3720" spans="1:6" s="30" customFormat="1" x14ac:dyDescent="0.2">
      <c r="A3720" s="48">
        <v>411200</v>
      </c>
      <c r="B3720" s="49" t="s">
        <v>47</v>
      </c>
      <c r="C3720" s="58">
        <v>6000</v>
      </c>
      <c r="D3720" s="58">
        <v>5500</v>
      </c>
      <c r="E3720" s="58">
        <v>30200</v>
      </c>
      <c r="F3720" s="283">
        <f t="shared" si="1080"/>
        <v>91.666666666666657</v>
      </c>
    </row>
    <row r="3721" spans="1:6" s="30" customFormat="1" ht="40.5" x14ac:dyDescent="0.2">
      <c r="A3721" s="48">
        <v>411300</v>
      </c>
      <c r="B3721" s="49" t="s">
        <v>48</v>
      </c>
      <c r="C3721" s="58">
        <v>3900</v>
      </c>
      <c r="D3721" s="58">
        <v>3900</v>
      </c>
      <c r="E3721" s="58">
        <v>2700</v>
      </c>
      <c r="F3721" s="283">
        <f t="shared" si="1080"/>
        <v>100</v>
      </c>
    </row>
    <row r="3722" spans="1:6" s="30" customFormat="1" x14ac:dyDescent="0.2">
      <c r="A3722" s="48">
        <v>411400</v>
      </c>
      <c r="B3722" s="49" t="s">
        <v>49</v>
      </c>
      <c r="C3722" s="58">
        <v>0</v>
      </c>
      <c r="D3722" s="58">
        <v>0</v>
      </c>
      <c r="E3722" s="58">
        <v>16600</v>
      </c>
      <c r="F3722" s="283">
        <v>0</v>
      </c>
    </row>
    <row r="3723" spans="1:6" s="55" customFormat="1" x14ac:dyDescent="0.2">
      <c r="A3723" s="46">
        <v>412000</v>
      </c>
      <c r="B3723" s="51" t="s">
        <v>50</v>
      </c>
      <c r="C3723" s="45">
        <f>SUM(C3724:C3732)</f>
        <v>121800</v>
      </c>
      <c r="D3723" s="45">
        <f>SUM(D3724:D3732)</f>
        <v>134000</v>
      </c>
      <c r="E3723" s="45">
        <f>SUM(E3724:E3732)</f>
        <v>422400</v>
      </c>
      <c r="F3723" s="282">
        <f t="shared" si="1080"/>
        <v>110.01642036124795</v>
      </c>
    </row>
    <row r="3724" spans="1:6" s="30" customFormat="1" x14ac:dyDescent="0.2">
      <c r="A3724" s="56">
        <v>412200</v>
      </c>
      <c r="B3724" s="49" t="s">
        <v>52</v>
      </c>
      <c r="C3724" s="58">
        <v>0</v>
      </c>
      <c r="D3724" s="58">
        <v>0</v>
      </c>
      <c r="E3724" s="58">
        <v>40700</v>
      </c>
      <c r="F3724" s="283">
        <v>0</v>
      </c>
    </row>
    <row r="3725" spans="1:6" s="30" customFormat="1" x14ac:dyDescent="0.2">
      <c r="A3725" s="56">
        <v>412300</v>
      </c>
      <c r="B3725" s="49" t="s">
        <v>53</v>
      </c>
      <c r="C3725" s="58">
        <v>0</v>
      </c>
      <c r="D3725" s="58">
        <v>0</v>
      </c>
      <c r="E3725" s="58">
        <v>8600</v>
      </c>
      <c r="F3725" s="283">
        <v>0</v>
      </c>
    </row>
    <row r="3726" spans="1:6" s="30" customFormat="1" x14ac:dyDescent="0.2">
      <c r="A3726" s="56">
        <v>412400</v>
      </c>
      <c r="B3726" s="49" t="s">
        <v>55</v>
      </c>
      <c r="C3726" s="58">
        <v>0</v>
      </c>
      <c r="D3726" s="58">
        <v>0</v>
      </c>
      <c r="E3726" s="58">
        <v>7500</v>
      </c>
      <c r="F3726" s="283">
        <v>0</v>
      </c>
    </row>
    <row r="3727" spans="1:6" s="30" customFormat="1" x14ac:dyDescent="0.2">
      <c r="A3727" s="48">
        <v>412500</v>
      </c>
      <c r="B3727" s="49" t="s">
        <v>57</v>
      </c>
      <c r="C3727" s="58">
        <v>0</v>
      </c>
      <c r="D3727" s="58">
        <v>0</v>
      </c>
      <c r="E3727" s="58">
        <v>5200</v>
      </c>
      <c r="F3727" s="283">
        <v>0</v>
      </c>
    </row>
    <row r="3728" spans="1:6" s="30" customFormat="1" x14ac:dyDescent="0.2">
      <c r="A3728" s="48">
        <v>412600</v>
      </c>
      <c r="B3728" s="49" t="s">
        <v>58</v>
      </c>
      <c r="C3728" s="58">
        <v>0</v>
      </c>
      <c r="D3728" s="58">
        <v>0</v>
      </c>
      <c r="E3728" s="58">
        <v>4000</v>
      </c>
      <c r="F3728" s="283">
        <v>0</v>
      </c>
    </row>
    <row r="3729" spans="1:6" s="30" customFormat="1" x14ac:dyDescent="0.2">
      <c r="A3729" s="56">
        <v>412700</v>
      </c>
      <c r="B3729" s="49" t="s">
        <v>60</v>
      </c>
      <c r="C3729" s="58">
        <v>0</v>
      </c>
      <c r="D3729" s="58">
        <v>0</v>
      </c>
      <c r="E3729" s="58">
        <v>20600</v>
      </c>
      <c r="F3729" s="283">
        <v>0</v>
      </c>
    </row>
    <row r="3730" spans="1:6" s="30" customFormat="1" x14ac:dyDescent="0.2">
      <c r="A3730" s="48">
        <v>412900</v>
      </c>
      <c r="B3730" s="49" t="s">
        <v>75</v>
      </c>
      <c r="C3730" s="58">
        <v>120000</v>
      </c>
      <c r="D3730" s="58">
        <v>132000</v>
      </c>
      <c r="E3730" s="58">
        <v>0</v>
      </c>
      <c r="F3730" s="283">
        <f t="shared" si="1080"/>
        <v>110.00000000000001</v>
      </c>
    </row>
    <row r="3731" spans="1:6" s="30" customFormat="1" x14ac:dyDescent="0.2">
      <c r="A3731" s="48">
        <v>412900</v>
      </c>
      <c r="B3731" s="49" t="s">
        <v>78</v>
      </c>
      <c r="C3731" s="58">
        <v>1800</v>
      </c>
      <c r="D3731" s="58">
        <v>2000</v>
      </c>
      <c r="E3731" s="58">
        <v>0</v>
      </c>
      <c r="F3731" s="283">
        <f t="shared" si="1080"/>
        <v>111.11111111111111</v>
      </c>
    </row>
    <row r="3732" spans="1:6" s="30" customFormat="1" x14ac:dyDescent="0.2">
      <c r="A3732" s="48">
        <v>412900</v>
      </c>
      <c r="B3732" s="53" t="s">
        <v>80</v>
      </c>
      <c r="C3732" s="58">
        <v>0</v>
      </c>
      <c r="D3732" s="58">
        <v>0</v>
      </c>
      <c r="E3732" s="58">
        <v>335800</v>
      </c>
      <c r="F3732" s="283">
        <v>0</v>
      </c>
    </row>
    <row r="3733" spans="1:6" s="55" customFormat="1" x14ac:dyDescent="0.2">
      <c r="A3733" s="46">
        <v>510000</v>
      </c>
      <c r="B3733" s="51" t="s">
        <v>244</v>
      </c>
      <c r="C3733" s="45">
        <f t="shared" ref="C3733:D3733" si="1083">C3734</f>
        <v>0</v>
      </c>
      <c r="D3733" s="45">
        <f t="shared" si="1083"/>
        <v>0</v>
      </c>
      <c r="E3733" s="45">
        <f t="shared" ref="E3733" si="1084">E3734</f>
        <v>23400</v>
      </c>
      <c r="F3733" s="282">
        <v>0</v>
      </c>
    </row>
    <row r="3734" spans="1:6" s="55" customFormat="1" x14ac:dyDescent="0.2">
      <c r="A3734" s="46">
        <v>511000</v>
      </c>
      <c r="B3734" s="51" t="s">
        <v>245</v>
      </c>
      <c r="C3734" s="45">
        <f>C3735+0</f>
        <v>0</v>
      </c>
      <c r="D3734" s="45">
        <f>D3735+0</f>
        <v>0</v>
      </c>
      <c r="E3734" s="45">
        <f>E3735+0</f>
        <v>23400</v>
      </c>
      <c r="F3734" s="282">
        <v>0</v>
      </c>
    </row>
    <row r="3735" spans="1:6" s="30" customFormat="1" x14ac:dyDescent="0.2">
      <c r="A3735" s="48">
        <v>511300</v>
      </c>
      <c r="B3735" s="49" t="s">
        <v>248</v>
      </c>
      <c r="C3735" s="58">
        <v>0</v>
      </c>
      <c r="D3735" s="58">
        <v>0</v>
      </c>
      <c r="E3735" s="58">
        <v>23400</v>
      </c>
      <c r="F3735" s="283">
        <v>0</v>
      </c>
    </row>
    <row r="3736" spans="1:6" s="30" customFormat="1" x14ac:dyDescent="0.2">
      <c r="A3736" s="46">
        <v>630000</v>
      </c>
      <c r="B3736" s="51" t="s">
        <v>275</v>
      </c>
      <c r="C3736" s="45">
        <f t="shared" ref="C3736:D3737" si="1085">C3737</f>
        <v>0</v>
      </c>
      <c r="D3736" s="45">
        <f t="shared" si="1085"/>
        <v>6000</v>
      </c>
      <c r="E3736" s="45">
        <f t="shared" ref="E3736:E3737" si="1086">E3737</f>
        <v>0</v>
      </c>
      <c r="F3736" s="282">
        <v>0</v>
      </c>
    </row>
    <row r="3737" spans="1:6" s="30" customFormat="1" x14ac:dyDescent="0.2">
      <c r="A3737" s="46">
        <v>638000</v>
      </c>
      <c r="B3737" s="51" t="s">
        <v>282</v>
      </c>
      <c r="C3737" s="45">
        <f t="shared" si="1085"/>
        <v>0</v>
      </c>
      <c r="D3737" s="45">
        <f t="shared" si="1085"/>
        <v>6000</v>
      </c>
      <c r="E3737" s="45">
        <f t="shared" si="1086"/>
        <v>0</v>
      </c>
      <c r="F3737" s="282">
        <v>0</v>
      </c>
    </row>
    <row r="3738" spans="1:6" s="30" customFormat="1" x14ac:dyDescent="0.2">
      <c r="A3738" s="48">
        <v>638100</v>
      </c>
      <c r="B3738" s="49" t="s">
        <v>283</v>
      </c>
      <c r="C3738" s="58">
        <v>0</v>
      </c>
      <c r="D3738" s="58">
        <v>6000</v>
      </c>
      <c r="E3738" s="58">
        <v>0</v>
      </c>
      <c r="F3738" s="283">
        <v>0</v>
      </c>
    </row>
    <row r="3739" spans="1:6" s="102" customFormat="1" x14ac:dyDescent="0.2">
      <c r="A3739" s="93"/>
      <c r="B3739" s="94" t="s">
        <v>292</v>
      </c>
      <c r="C3739" s="88">
        <f>C3717+0+C3736+C3733</f>
        <v>1021700</v>
      </c>
      <c r="D3739" s="88">
        <f>D3717+0+D3736+D3733</f>
        <v>1068400</v>
      </c>
      <c r="E3739" s="88">
        <f>E3717+0+E3736+E3733</f>
        <v>522900</v>
      </c>
      <c r="F3739" s="34">
        <f t="shared" si="1080"/>
        <v>104.57081335029852</v>
      </c>
    </row>
    <row r="3740" spans="1:6" s="30" customFormat="1" x14ac:dyDescent="0.2">
      <c r="A3740" s="40"/>
      <c r="B3740" s="44"/>
      <c r="C3740" s="67"/>
      <c r="D3740" s="67"/>
      <c r="E3740" s="67"/>
      <c r="F3740" s="279"/>
    </row>
    <row r="3741" spans="1:6" s="30" customFormat="1" x14ac:dyDescent="0.2">
      <c r="A3741" s="40"/>
      <c r="B3741" s="44"/>
      <c r="C3741" s="67"/>
      <c r="D3741" s="67"/>
      <c r="E3741" s="67"/>
      <c r="F3741" s="279"/>
    </row>
    <row r="3742" spans="1:6" s="30" customFormat="1" x14ac:dyDescent="0.2">
      <c r="A3742" s="48" t="s">
        <v>356</v>
      </c>
      <c r="B3742" s="51"/>
      <c r="C3742" s="67"/>
      <c r="D3742" s="67"/>
      <c r="E3742" s="67"/>
      <c r="F3742" s="279"/>
    </row>
    <row r="3743" spans="1:6" s="30" customFormat="1" x14ac:dyDescent="0.2">
      <c r="A3743" s="48" t="s">
        <v>485</v>
      </c>
      <c r="B3743" s="51"/>
      <c r="C3743" s="67"/>
      <c r="D3743" s="67"/>
      <c r="E3743" s="67"/>
      <c r="F3743" s="279"/>
    </row>
    <row r="3744" spans="1:6" s="30" customFormat="1" x14ac:dyDescent="0.2">
      <c r="A3744" s="48" t="s">
        <v>406</v>
      </c>
      <c r="B3744" s="51"/>
      <c r="C3744" s="67"/>
      <c r="D3744" s="67"/>
      <c r="E3744" s="67"/>
      <c r="F3744" s="279"/>
    </row>
    <row r="3745" spans="1:6" s="30" customFormat="1" x14ac:dyDescent="0.2">
      <c r="A3745" s="48" t="s">
        <v>291</v>
      </c>
      <c r="B3745" s="51"/>
      <c r="C3745" s="67"/>
      <c r="D3745" s="67"/>
      <c r="E3745" s="67"/>
      <c r="F3745" s="279"/>
    </row>
    <row r="3746" spans="1:6" s="30" customFormat="1" x14ac:dyDescent="0.2">
      <c r="A3746" s="48"/>
      <c r="B3746" s="79"/>
      <c r="C3746" s="67"/>
      <c r="D3746" s="67"/>
      <c r="E3746" s="67"/>
      <c r="F3746" s="279"/>
    </row>
    <row r="3747" spans="1:6" s="55" customFormat="1" x14ac:dyDescent="0.2">
      <c r="A3747" s="46">
        <v>410000</v>
      </c>
      <c r="B3747" s="47" t="s">
        <v>44</v>
      </c>
      <c r="C3747" s="45">
        <f>C3748+C3751</f>
        <v>486500</v>
      </c>
      <c r="D3747" s="45">
        <f>D3748+D3751</f>
        <v>549000</v>
      </c>
      <c r="E3747" s="45">
        <f>E3748+E3751</f>
        <v>31000</v>
      </c>
      <c r="F3747" s="282">
        <f t="shared" ref="F3747:F3765" si="1087">D3747/C3747*100</f>
        <v>112.84686536485098</v>
      </c>
    </row>
    <row r="3748" spans="1:6" s="55" customFormat="1" x14ac:dyDescent="0.2">
      <c r="A3748" s="46">
        <v>411000</v>
      </c>
      <c r="B3748" s="47" t="s">
        <v>45</v>
      </c>
      <c r="C3748" s="45">
        <f>SUM(C3749:C3750)</f>
        <v>390000</v>
      </c>
      <c r="D3748" s="45">
        <f>SUM(D3749:D3750)</f>
        <v>442000</v>
      </c>
      <c r="E3748" s="45">
        <f>SUM(E3749:E3750)</f>
        <v>5000</v>
      </c>
      <c r="F3748" s="282">
        <f t="shared" si="1087"/>
        <v>113.33333333333333</v>
      </c>
    </row>
    <row r="3749" spans="1:6" s="30" customFormat="1" x14ac:dyDescent="0.2">
      <c r="A3749" s="48">
        <v>411100</v>
      </c>
      <c r="B3749" s="49" t="s">
        <v>46</v>
      </c>
      <c r="C3749" s="58">
        <v>384000</v>
      </c>
      <c r="D3749" s="58">
        <v>436000</v>
      </c>
      <c r="E3749" s="58">
        <v>0</v>
      </c>
      <c r="F3749" s="283">
        <f t="shared" si="1087"/>
        <v>113.54166666666667</v>
      </c>
    </row>
    <row r="3750" spans="1:6" s="30" customFormat="1" x14ac:dyDescent="0.2">
      <c r="A3750" s="48">
        <v>411200</v>
      </c>
      <c r="B3750" s="49" t="s">
        <v>47</v>
      </c>
      <c r="C3750" s="58">
        <v>6000</v>
      </c>
      <c r="D3750" s="58">
        <v>6000</v>
      </c>
      <c r="E3750" s="58">
        <v>5000</v>
      </c>
      <c r="F3750" s="283">
        <f t="shared" si="1087"/>
        <v>100</v>
      </c>
    </row>
    <row r="3751" spans="1:6" s="55" customFormat="1" x14ac:dyDescent="0.2">
      <c r="A3751" s="46">
        <v>412000</v>
      </c>
      <c r="B3751" s="51" t="s">
        <v>50</v>
      </c>
      <c r="C3751" s="45">
        <f>SUM(C3752:C3759)</f>
        <v>96500</v>
      </c>
      <c r="D3751" s="45">
        <f>SUM(D3752:D3759)</f>
        <v>107000</v>
      </c>
      <c r="E3751" s="45">
        <f>SUM(E3752:E3759)</f>
        <v>26000</v>
      </c>
      <c r="F3751" s="282">
        <f t="shared" si="1087"/>
        <v>110.88082901554404</v>
      </c>
    </row>
    <row r="3752" spans="1:6" s="30" customFormat="1" x14ac:dyDescent="0.2">
      <c r="A3752" s="48">
        <v>412200</v>
      </c>
      <c r="B3752" s="49" t="s">
        <v>52</v>
      </c>
      <c r="C3752" s="58">
        <v>20000</v>
      </c>
      <c r="D3752" s="58">
        <v>20000</v>
      </c>
      <c r="E3752" s="58">
        <v>10000</v>
      </c>
      <c r="F3752" s="283">
        <f t="shared" si="1087"/>
        <v>100</v>
      </c>
    </row>
    <row r="3753" spans="1:6" s="30" customFormat="1" x14ac:dyDescent="0.2">
      <c r="A3753" s="48">
        <v>412300</v>
      </c>
      <c r="B3753" s="49" t="s">
        <v>53</v>
      </c>
      <c r="C3753" s="58">
        <v>3000</v>
      </c>
      <c r="D3753" s="58">
        <v>3000</v>
      </c>
      <c r="E3753" s="58">
        <v>1000</v>
      </c>
      <c r="F3753" s="283">
        <f t="shared" si="1087"/>
        <v>100</v>
      </c>
    </row>
    <row r="3754" spans="1:6" s="30" customFormat="1" x14ac:dyDescent="0.2">
      <c r="A3754" s="48">
        <v>412500</v>
      </c>
      <c r="B3754" s="49" t="s">
        <v>57</v>
      </c>
      <c r="C3754" s="58">
        <v>1500</v>
      </c>
      <c r="D3754" s="58">
        <v>1500</v>
      </c>
      <c r="E3754" s="58">
        <v>1000</v>
      </c>
      <c r="F3754" s="283">
        <f t="shared" si="1087"/>
        <v>100</v>
      </c>
    </row>
    <row r="3755" spans="1:6" s="30" customFormat="1" x14ac:dyDescent="0.2">
      <c r="A3755" s="48">
        <v>412600</v>
      </c>
      <c r="B3755" s="49" t="s">
        <v>58</v>
      </c>
      <c r="C3755" s="58">
        <v>4000</v>
      </c>
      <c r="D3755" s="58">
        <v>4000</v>
      </c>
      <c r="E3755" s="58">
        <v>5000</v>
      </c>
      <c r="F3755" s="283">
        <f t="shared" si="1087"/>
        <v>100</v>
      </c>
    </row>
    <row r="3756" spans="1:6" s="30" customFormat="1" x14ac:dyDescent="0.2">
      <c r="A3756" s="48">
        <v>412700</v>
      </c>
      <c r="B3756" s="49" t="s">
        <v>60</v>
      </c>
      <c r="C3756" s="58">
        <v>7000</v>
      </c>
      <c r="D3756" s="58">
        <v>7000</v>
      </c>
      <c r="E3756" s="58">
        <v>4000</v>
      </c>
      <c r="F3756" s="283">
        <f t="shared" si="1087"/>
        <v>100</v>
      </c>
    </row>
    <row r="3757" spans="1:6" s="30" customFormat="1" x14ac:dyDescent="0.2">
      <c r="A3757" s="48">
        <v>412900</v>
      </c>
      <c r="B3757" s="53" t="s">
        <v>75</v>
      </c>
      <c r="C3757" s="58">
        <v>59500</v>
      </c>
      <c r="D3757" s="58">
        <v>70000</v>
      </c>
      <c r="E3757" s="58">
        <v>0</v>
      </c>
      <c r="F3757" s="283">
        <f t="shared" si="1087"/>
        <v>117.64705882352942</v>
      </c>
    </row>
    <row r="3758" spans="1:6" s="30" customFormat="1" x14ac:dyDescent="0.2">
      <c r="A3758" s="48">
        <v>412900</v>
      </c>
      <c r="B3758" s="53" t="s">
        <v>77</v>
      </c>
      <c r="C3758" s="58">
        <v>1500</v>
      </c>
      <c r="D3758" s="58">
        <v>1500</v>
      </c>
      <c r="E3758" s="58">
        <v>0</v>
      </c>
      <c r="F3758" s="283">
        <f t="shared" si="1087"/>
        <v>100</v>
      </c>
    </row>
    <row r="3759" spans="1:6" s="30" customFormat="1" x14ac:dyDescent="0.2">
      <c r="A3759" s="48">
        <v>412900</v>
      </c>
      <c r="B3759" s="53" t="s">
        <v>80</v>
      </c>
      <c r="C3759" s="58">
        <v>0</v>
      </c>
      <c r="D3759" s="58">
        <v>0</v>
      </c>
      <c r="E3759" s="58">
        <v>5000</v>
      </c>
      <c r="F3759" s="283">
        <v>0</v>
      </c>
    </row>
    <row r="3760" spans="1:6" s="55" customFormat="1" x14ac:dyDescent="0.2">
      <c r="A3760" s="46">
        <v>510000</v>
      </c>
      <c r="B3760" s="51" t="s">
        <v>244</v>
      </c>
      <c r="C3760" s="45">
        <f t="shared" ref="C3760:D3760" si="1088">C3761</f>
        <v>0</v>
      </c>
      <c r="D3760" s="45">
        <f t="shared" si="1088"/>
        <v>0</v>
      </c>
      <c r="E3760" s="45">
        <f>E3761</f>
        <v>17000</v>
      </c>
      <c r="F3760" s="282">
        <v>0</v>
      </c>
    </row>
    <row r="3761" spans="1:6" s="55" customFormat="1" x14ac:dyDescent="0.2">
      <c r="A3761" s="46">
        <v>511000</v>
      </c>
      <c r="B3761" s="51" t="s">
        <v>245</v>
      </c>
      <c r="C3761" s="45">
        <f t="shared" ref="C3761:D3761" si="1089">C3762+C3763+C3764</f>
        <v>0</v>
      </c>
      <c r="D3761" s="45">
        <f t="shared" si="1089"/>
        <v>0</v>
      </c>
      <c r="E3761" s="45">
        <f t="shared" ref="E3761" si="1090">E3762+E3763+E3764</f>
        <v>17000</v>
      </c>
      <c r="F3761" s="282">
        <v>0</v>
      </c>
    </row>
    <row r="3762" spans="1:6" s="30" customFormat="1" x14ac:dyDescent="0.2">
      <c r="A3762" s="48">
        <v>511200</v>
      </c>
      <c r="B3762" s="49" t="s">
        <v>247</v>
      </c>
      <c r="C3762" s="58">
        <v>0</v>
      </c>
      <c r="D3762" s="58">
        <v>0</v>
      </c>
      <c r="E3762" s="58">
        <v>6000</v>
      </c>
      <c r="F3762" s="283">
        <v>0</v>
      </c>
    </row>
    <row r="3763" spans="1:6" s="30" customFormat="1" x14ac:dyDescent="0.2">
      <c r="A3763" s="48">
        <v>511300</v>
      </c>
      <c r="B3763" s="49" t="s">
        <v>248</v>
      </c>
      <c r="C3763" s="58">
        <v>0</v>
      </c>
      <c r="D3763" s="58">
        <v>0</v>
      </c>
      <c r="E3763" s="58">
        <v>4000</v>
      </c>
      <c r="F3763" s="283">
        <v>0</v>
      </c>
    </row>
    <row r="3764" spans="1:6" s="30" customFormat="1" x14ac:dyDescent="0.2">
      <c r="A3764" s="48">
        <v>511400</v>
      </c>
      <c r="B3764" s="49" t="s">
        <v>249</v>
      </c>
      <c r="C3764" s="58">
        <v>0</v>
      </c>
      <c r="D3764" s="58">
        <v>0</v>
      </c>
      <c r="E3764" s="58">
        <v>7000</v>
      </c>
      <c r="F3764" s="283">
        <v>0</v>
      </c>
    </row>
    <row r="3765" spans="1:6" s="102" customFormat="1" x14ac:dyDescent="0.2">
      <c r="A3765" s="93"/>
      <c r="B3765" s="94" t="s">
        <v>292</v>
      </c>
      <c r="C3765" s="88">
        <f>C3747+C3760</f>
        <v>486500</v>
      </c>
      <c r="D3765" s="88">
        <f>D3747+D3760</f>
        <v>549000</v>
      </c>
      <c r="E3765" s="88">
        <f>E3747+E3760</f>
        <v>48000</v>
      </c>
      <c r="F3765" s="34">
        <f t="shared" si="1087"/>
        <v>112.84686536485098</v>
      </c>
    </row>
    <row r="3766" spans="1:6" s="30" customFormat="1" x14ac:dyDescent="0.2">
      <c r="A3766" s="40"/>
      <c r="B3766" s="44"/>
      <c r="C3766" s="67"/>
      <c r="D3766" s="67"/>
      <c r="E3766" s="67"/>
      <c r="F3766" s="279"/>
    </row>
    <row r="3767" spans="1:6" s="30" customFormat="1" x14ac:dyDescent="0.2">
      <c r="A3767" s="40"/>
      <c r="B3767" s="44"/>
      <c r="C3767" s="67"/>
      <c r="D3767" s="67"/>
      <c r="E3767" s="67"/>
      <c r="F3767" s="279"/>
    </row>
    <row r="3768" spans="1:6" s="30" customFormat="1" x14ac:dyDescent="0.2">
      <c r="A3768" s="48" t="s">
        <v>863</v>
      </c>
      <c r="B3768" s="51"/>
      <c r="C3768" s="67"/>
      <c r="D3768" s="67"/>
      <c r="E3768" s="67"/>
      <c r="F3768" s="279"/>
    </row>
    <row r="3769" spans="1:6" s="30" customFormat="1" x14ac:dyDescent="0.2">
      <c r="A3769" s="48" t="s">
        <v>485</v>
      </c>
      <c r="B3769" s="51"/>
      <c r="C3769" s="67"/>
      <c r="D3769" s="67"/>
      <c r="E3769" s="67"/>
      <c r="F3769" s="279"/>
    </row>
    <row r="3770" spans="1:6" s="30" customFormat="1" x14ac:dyDescent="0.2">
      <c r="A3770" s="48" t="s">
        <v>408</v>
      </c>
      <c r="B3770" s="51"/>
      <c r="C3770" s="67"/>
      <c r="D3770" s="67"/>
      <c r="E3770" s="67"/>
      <c r="F3770" s="279"/>
    </row>
    <row r="3771" spans="1:6" s="30" customFormat="1" x14ac:dyDescent="0.2">
      <c r="A3771" s="48" t="s">
        <v>496</v>
      </c>
      <c r="B3771" s="51"/>
      <c r="C3771" s="67"/>
      <c r="D3771" s="67"/>
      <c r="E3771" s="67"/>
      <c r="F3771" s="279"/>
    </row>
    <row r="3772" spans="1:6" s="30" customFormat="1" x14ac:dyDescent="0.2">
      <c r="A3772" s="48"/>
      <c r="B3772" s="79"/>
      <c r="C3772" s="67"/>
      <c r="D3772" s="67"/>
      <c r="E3772" s="67"/>
      <c r="F3772" s="279"/>
    </row>
    <row r="3773" spans="1:6" s="55" customFormat="1" x14ac:dyDescent="0.2">
      <c r="A3773" s="46">
        <v>410000</v>
      </c>
      <c r="B3773" s="47" t="s">
        <v>44</v>
      </c>
      <c r="C3773" s="45">
        <f>C3774+C3779+C3794+0+C3792</f>
        <v>8042900</v>
      </c>
      <c r="D3773" s="45">
        <f>D3774+D3779+D3794+0+D3792</f>
        <v>8661399.9999999963</v>
      </c>
      <c r="E3773" s="45">
        <f>E3774+E3779+E3794+0+E3792</f>
        <v>2089600</v>
      </c>
      <c r="F3773" s="282">
        <f t="shared" ref="F3773:F3812" si="1091">D3773/C3773*100</f>
        <v>107.69001230899298</v>
      </c>
    </row>
    <row r="3774" spans="1:6" s="55" customFormat="1" x14ac:dyDescent="0.2">
      <c r="A3774" s="46">
        <v>411000</v>
      </c>
      <c r="B3774" s="47" t="s">
        <v>45</v>
      </c>
      <c r="C3774" s="45">
        <f t="shared" ref="C3774:D3774" si="1092">SUM(C3775:C3778)</f>
        <v>5876700</v>
      </c>
      <c r="D3774" s="45">
        <f t="shared" si="1092"/>
        <v>6495199.9999999963</v>
      </c>
      <c r="E3774" s="45">
        <f t="shared" ref="E3774" si="1093">SUM(E3775:E3778)</f>
        <v>1346600</v>
      </c>
      <c r="F3774" s="282">
        <f t="shared" si="1091"/>
        <v>110.52461415420211</v>
      </c>
    </row>
    <row r="3775" spans="1:6" s="30" customFormat="1" x14ac:dyDescent="0.2">
      <c r="A3775" s="48">
        <v>411100</v>
      </c>
      <c r="B3775" s="49" t="s">
        <v>46</v>
      </c>
      <c r="C3775" s="58">
        <v>5650000</v>
      </c>
      <c r="D3775" s="58">
        <v>6249999.9999999963</v>
      </c>
      <c r="E3775" s="58">
        <v>934800</v>
      </c>
      <c r="F3775" s="283">
        <f t="shared" si="1091"/>
        <v>110.6194690265486</v>
      </c>
    </row>
    <row r="3776" spans="1:6" s="30" customFormat="1" x14ac:dyDescent="0.2">
      <c r="A3776" s="48">
        <v>411200</v>
      </c>
      <c r="B3776" s="49" t="s">
        <v>47</v>
      </c>
      <c r="C3776" s="58">
        <v>62800</v>
      </c>
      <c r="D3776" s="58">
        <v>62800</v>
      </c>
      <c r="E3776" s="58">
        <v>391000</v>
      </c>
      <c r="F3776" s="283">
        <f t="shared" si="1091"/>
        <v>100</v>
      </c>
    </row>
    <row r="3777" spans="1:6" s="30" customFormat="1" ht="40.5" x14ac:dyDescent="0.2">
      <c r="A3777" s="48">
        <v>411300</v>
      </c>
      <c r="B3777" s="49" t="s">
        <v>48</v>
      </c>
      <c r="C3777" s="58">
        <v>81500</v>
      </c>
      <c r="D3777" s="58">
        <v>100000</v>
      </c>
      <c r="E3777" s="58">
        <v>10600</v>
      </c>
      <c r="F3777" s="283">
        <f t="shared" si="1091"/>
        <v>122.69938650306749</v>
      </c>
    </row>
    <row r="3778" spans="1:6" s="30" customFormat="1" x14ac:dyDescent="0.2">
      <c r="A3778" s="48">
        <v>411400</v>
      </c>
      <c r="B3778" s="49" t="s">
        <v>49</v>
      </c>
      <c r="C3778" s="58">
        <v>82400</v>
      </c>
      <c r="D3778" s="58">
        <v>82400</v>
      </c>
      <c r="E3778" s="58">
        <v>10200</v>
      </c>
      <c r="F3778" s="283">
        <f t="shared" si="1091"/>
        <v>100</v>
      </c>
    </row>
    <row r="3779" spans="1:6" s="55" customFormat="1" x14ac:dyDescent="0.2">
      <c r="A3779" s="46">
        <v>412000</v>
      </c>
      <c r="B3779" s="51" t="s">
        <v>50</v>
      </c>
      <c r="C3779" s="45">
        <f>SUM(C3780:C3791)</f>
        <v>2114900</v>
      </c>
      <c r="D3779" s="45">
        <f>SUM(D3780:D3791)</f>
        <v>2114900</v>
      </c>
      <c r="E3779" s="45">
        <f>SUM(E3780:E3791)</f>
        <v>663000</v>
      </c>
      <c r="F3779" s="282">
        <f t="shared" si="1091"/>
        <v>100</v>
      </c>
    </row>
    <row r="3780" spans="1:6" s="30" customFormat="1" x14ac:dyDescent="0.2">
      <c r="A3780" s="56">
        <v>412200</v>
      </c>
      <c r="B3780" s="49" t="s">
        <v>52</v>
      </c>
      <c r="C3780" s="58">
        <v>1726100</v>
      </c>
      <c r="D3780" s="58">
        <v>1726100</v>
      </c>
      <c r="E3780" s="58">
        <v>108500</v>
      </c>
      <c r="F3780" s="283">
        <f t="shared" si="1091"/>
        <v>100</v>
      </c>
    </row>
    <row r="3781" spans="1:6" s="30" customFormat="1" x14ac:dyDescent="0.2">
      <c r="A3781" s="56">
        <v>412300</v>
      </c>
      <c r="B3781" s="49" t="s">
        <v>53</v>
      </c>
      <c r="C3781" s="58">
        <v>54200</v>
      </c>
      <c r="D3781" s="58">
        <v>54200</v>
      </c>
      <c r="E3781" s="58">
        <v>42400</v>
      </c>
      <c r="F3781" s="283">
        <f t="shared" si="1091"/>
        <v>100</v>
      </c>
    </row>
    <row r="3782" spans="1:6" s="30" customFormat="1" x14ac:dyDescent="0.2">
      <c r="A3782" s="56">
        <v>412400</v>
      </c>
      <c r="B3782" s="49" t="s">
        <v>55</v>
      </c>
      <c r="C3782" s="58">
        <v>56000</v>
      </c>
      <c r="D3782" s="58">
        <v>56000</v>
      </c>
      <c r="E3782" s="58">
        <v>12500</v>
      </c>
      <c r="F3782" s="283">
        <f t="shared" si="1091"/>
        <v>100</v>
      </c>
    </row>
    <row r="3783" spans="1:6" s="30" customFormat="1" x14ac:dyDescent="0.2">
      <c r="A3783" s="56">
        <v>412500</v>
      </c>
      <c r="B3783" s="49" t="s">
        <v>57</v>
      </c>
      <c r="C3783" s="58">
        <v>165000</v>
      </c>
      <c r="D3783" s="58">
        <v>165000</v>
      </c>
      <c r="E3783" s="58">
        <v>144300</v>
      </c>
      <c r="F3783" s="283">
        <f t="shared" si="1091"/>
        <v>100</v>
      </c>
    </row>
    <row r="3784" spans="1:6" s="30" customFormat="1" x14ac:dyDescent="0.2">
      <c r="A3784" s="56">
        <v>412600</v>
      </c>
      <c r="B3784" s="49" t="s">
        <v>58</v>
      </c>
      <c r="C3784" s="58">
        <v>5000</v>
      </c>
      <c r="D3784" s="58">
        <v>5000</v>
      </c>
      <c r="E3784" s="58">
        <v>15800</v>
      </c>
      <c r="F3784" s="283">
        <f t="shared" si="1091"/>
        <v>100</v>
      </c>
    </row>
    <row r="3785" spans="1:6" s="30" customFormat="1" x14ac:dyDescent="0.2">
      <c r="A3785" s="56">
        <v>412700</v>
      </c>
      <c r="B3785" s="49" t="s">
        <v>60</v>
      </c>
      <c r="C3785" s="58">
        <v>66200</v>
      </c>
      <c r="D3785" s="58">
        <v>66200</v>
      </c>
      <c r="E3785" s="58">
        <v>70500</v>
      </c>
      <c r="F3785" s="283">
        <f t="shared" si="1091"/>
        <v>100</v>
      </c>
    </row>
    <row r="3786" spans="1:6" s="30" customFormat="1" x14ac:dyDescent="0.2">
      <c r="A3786" s="56">
        <v>412800</v>
      </c>
      <c r="B3786" s="49" t="s">
        <v>73</v>
      </c>
      <c r="C3786" s="50">
        <v>0</v>
      </c>
      <c r="D3786" s="58">
        <v>0</v>
      </c>
      <c r="E3786" s="58">
        <v>100</v>
      </c>
      <c r="F3786" s="283">
        <v>0</v>
      </c>
    </row>
    <row r="3787" spans="1:6" s="30" customFormat="1" x14ac:dyDescent="0.2">
      <c r="A3787" s="56">
        <v>412900</v>
      </c>
      <c r="B3787" s="49" t="s">
        <v>74</v>
      </c>
      <c r="C3787" s="58">
        <v>1700</v>
      </c>
      <c r="D3787" s="58">
        <v>1700</v>
      </c>
      <c r="E3787" s="58">
        <v>0</v>
      </c>
      <c r="F3787" s="283">
        <f t="shared" si="1091"/>
        <v>100</v>
      </c>
    </row>
    <row r="3788" spans="1:6" s="30" customFormat="1" x14ac:dyDescent="0.2">
      <c r="A3788" s="56">
        <v>412900</v>
      </c>
      <c r="B3788" s="49" t="s">
        <v>76</v>
      </c>
      <c r="C3788" s="58">
        <v>1500</v>
      </c>
      <c r="D3788" s="58">
        <v>1499.9999999999998</v>
      </c>
      <c r="E3788" s="58">
        <v>0</v>
      </c>
      <c r="F3788" s="283">
        <f t="shared" si="1091"/>
        <v>99.999999999999986</v>
      </c>
    </row>
    <row r="3789" spans="1:6" s="30" customFormat="1" x14ac:dyDescent="0.2">
      <c r="A3789" s="56">
        <v>412900</v>
      </c>
      <c r="B3789" s="49" t="s">
        <v>77</v>
      </c>
      <c r="C3789" s="58">
        <v>5100</v>
      </c>
      <c r="D3789" s="58">
        <v>5100</v>
      </c>
      <c r="E3789" s="58">
        <v>0</v>
      </c>
      <c r="F3789" s="283">
        <f t="shared" si="1091"/>
        <v>100</v>
      </c>
    </row>
    <row r="3790" spans="1:6" s="30" customFormat="1" x14ac:dyDescent="0.2">
      <c r="A3790" s="56">
        <v>412900</v>
      </c>
      <c r="B3790" s="49" t="s">
        <v>78</v>
      </c>
      <c r="C3790" s="58">
        <v>9100</v>
      </c>
      <c r="D3790" s="58">
        <v>9100</v>
      </c>
      <c r="E3790" s="58">
        <v>0</v>
      </c>
      <c r="F3790" s="283">
        <f t="shared" si="1091"/>
        <v>100</v>
      </c>
    </row>
    <row r="3791" spans="1:6" s="30" customFormat="1" x14ac:dyDescent="0.2">
      <c r="A3791" s="56">
        <v>412900</v>
      </c>
      <c r="B3791" s="49" t="s">
        <v>80</v>
      </c>
      <c r="C3791" s="58">
        <v>25000</v>
      </c>
      <c r="D3791" s="58">
        <v>25000</v>
      </c>
      <c r="E3791" s="58">
        <v>268900</v>
      </c>
      <c r="F3791" s="283">
        <f t="shared" si="1091"/>
        <v>100</v>
      </c>
    </row>
    <row r="3792" spans="1:6" s="55" customFormat="1" x14ac:dyDescent="0.2">
      <c r="A3792" s="46">
        <v>415000</v>
      </c>
      <c r="B3792" s="80" t="s">
        <v>119</v>
      </c>
      <c r="C3792" s="45">
        <f t="shared" ref="C3792:D3792" si="1094">C3793</f>
        <v>0</v>
      </c>
      <c r="D3792" s="45">
        <f t="shared" si="1094"/>
        <v>0</v>
      </c>
      <c r="E3792" s="45">
        <f t="shared" ref="E3792" si="1095">E3793</f>
        <v>80000</v>
      </c>
      <c r="F3792" s="282">
        <v>0</v>
      </c>
    </row>
    <row r="3793" spans="1:6" s="30" customFormat="1" x14ac:dyDescent="0.2">
      <c r="A3793" s="48">
        <v>415200</v>
      </c>
      <c r="B3793" s="49" t="s">
        <v>123</v>
      </c>
      <c r="C3793" s="58">
        <v>0</v>
      </c>
      <c r="D3793" s="58">
        <v>0</v>
      </c>
      <c r="E3793" s="58">
        <v>80000</v>
      </c>
      <c r="F3793" s="283">
        <v>0</v>
      </c>
    </row>
    <row r="3794" spans="1:6" s="55" customFormat="1" ht="40.5" x14ac:dyDescent="0.2">
      <c r="A3794" s="46">
        <v>418000</v>
      </c>
      <c r="B3794" s="51" t="s">
        <v>198</v>
      </c>
      <c r="C3794" s="45">
        <f t="shared" ref="C3794:D3794" si="1096">C3795+C3796</f>
        <v>51300</v>
      </c>
      <c r="D3794" s="45">
        <f t="shared" si="1096"/>
        <v>51300</v>
      </c>
      <c r="E3794" s="45">
        <f t="shared" ref="E3794" si="1097">E3795+E3796</f>
        <v>0</v>
      </c>
      <c r="F3794" s="282">
        <f t="shared" si="1091"/>
        <v>100</v>
      </c>
    </row>
    <row r="3795" spans="1:6" s="30" customFormat="1" x14ac:dyDescent="0.2">
      <c r="A3795" s="48">
        <v>418200</v>
      </c>
      <c r="B3795" s="54" t="s">
        <v>199</v>
      </c>
      <c r="C3795" s="58">
        <v>1000</v>
      </c>
      <c r="D3795" s="58">
        <v>1000</v>
      </c>
      <c r="E3795" s="58">
        <v>0</v>
      </c>
      <c r="F3795" s="283">
        <f t="shared" si="1091"/>
        <v>100</v>
      </c>
    </row>
    <row r="3796" spans="1:6" s="30" customFormat="1" x14ac:dyDescent="0.2">
      <c r="A3796" s="48">
        <v>418400</v>
      </c>
      <c r="B3796" s="49" t="s">
        <v>200</v>
      </c>
      <c r="C3796" s="58">
        <v>50300</v>
      </c>
      <c r="D3796" s="58">
        <v>50300</v>
      </c>
      <c r="E3796" s="58">
        <v>0</v>
      </c>
      <c r="F3796" s="283">
        <f t="shared" si="1091"/>
        <v>100</v>
      </c>
    </row>
    <row r="3797" spans="1:6" s="55" customFormat="1" x14ac:dyDescent="0.2">
      <c r="A3797" s="46">
        <v>510000</v>
      </c>
      <c r="B3797" s="51" t="s">
        <v>244</v>
      </c>
      <c r="C3797" s="45">
        <f t="shared" ref="C3797:D3797" si="1098">C3798+C3802+C3804</f>
        <v>2834000</v>
      </c>
      <c r="D3797" s="45">
        <f t="shared" si="1098"/>
        <v>3434000</v>
      </c>
      <c r="E3797" s="45">
        <f t="shared" ref="E3797" si="1099">E3798+E3802+E3804</f>
        <v>1376200</v>
      </c>
      <c r="F3797" s="282">
        <f t="shared" si="1091"/>
        <v>121.17148906139732</v>
      </c>
    </row>
    <row r="3798" spans="1:6" s="55" customFormat="1" x14ac:dyDescent="0.2">
      <c r="A3798" s="46">
        <v>511000</v>
      </c>
      <c r="B3798" s="51" t="s">
        <v>245</v>
      </c>
      <c r="C3798" s="45">
        <f t="shared" ref="C3798:D3798" si="1100">SUM(C3799:C3801)</f>
        <v>22000</v>
      </c>
      <c r="D3798" s="45">
        <f t="shared" si="1100"/>
        <v>22000</v>
      </c>
      <c r="E3798" s="45">
        <f t="shared" ref="E3798" si="1101">SUM(E3799:E3801)</f>
        <v>809100</v>
      </c>
      <c r="F3798" s="282">
        <f t="shared" si="1091"/>
        <v>100</v>
      </c>
    </row>
    <row r="3799" spans="1:6" s="30" customFormat="1" x14ac:dyDescent="0.2">
      <c r="A3799" s="56">
        <v>511100</v>
      </c>
      <c r="B3799" s="49" t="s">
        <v>246</v>
      </c>
      <c r="C3799" s="58">
        <v>0</v>
      </c>
      <c r="D3799" s="58">
        <v>0</v>
      </c>
      <c r="E3799" s="58">
        <v>126300</v>
      </c>
      <c r="F3799" s="283">
        <v>0</v>
      </c>
    </row>
    <row r="3800" spans="1:6" s="30" customFormat="1" x14ac:dyDescent="0.2">
      <c r="A3800" s="56">
        <v>511200</v>
      </c>
      <c r="B3800" s="49" t="s">
        <v>247</v>
      </c>
      <c r="C3800" s="58">
        <v>0</v>
      </c>
      <c r="D3800" s="58">
        <v>0</v>
      </c>
      <c r="E3800" s="58">
        <v>227100</v>
      </c>
      <c r="F3800" s="283">
        <v>0</v>
      </c>
    </row>
    <row r="3801" spans="1:6" s="30" customFormat="1" x14ac:dyDescent="0.2">
      <c r="A3801" s="56">
        <v>511300</v>
      </c>
      <c r="B3801" s="49" t="s">
        <v>248</v>
      </c>
      <c r="C3801" s="58">
        <v>22000</v>
      </c>
      <c r="D3801" s="58">
        <v>22000</v>
      </c>
      <c r="E3801" s="58">
        <v>455700</v>
      </c>
      <c r="F3801" s="283">
        <f t="shared" si="1091"/>
        <v>100</v>
      </c>
    </row>
    <row r="3802" spans="1:6" s="55" customFormat="1" x14ac:dyDescent="0.2">
      <c r="A3802" s="46">
        <v>516000</v>
      </c>
      <c r="B3802" s="51" t="s">
        <v>256</v>
      </c>
      <c r="C3802" s="45">
        <f t="shared" ref="C3802:D3802" si="1102">C3803</f>
        <v>2812000</v>
      </c>
      <c r="D3802" s="45">
        <f t="shared" si="1102"/>
        <v>3412000</v>
      </c>
      <c r="E3802" s="45">
        <f t="shared" ref="E3802" si="1103">E3803</f>
        <v>322000</v>
      </c>
      <c r="F3802" s="282">
        <f t="shared" si="1091"/>
        <v>121.33712660028448</v>
      </c>
    </row>
    <row r="3803" spans="1:6" s="30" customFormat="1" x14ac:dyDescent="0.2">
      <c r="A3803" s="48">
        <v>516100</v>
      </c>
      <c r="B3803" s="49" t="s">
        <v>256</v>
      </c>
      <c r="C3803" s="58">
        <v>2812000</v>
      </c>
      <c r="D3803" s="58">
        <v>3412000</v>
      </c>
      <c r="E3803" s="58">
        <v>322000</v>
      </c>
      <c r="F3803" s="283">
        <f t="shared" si="1091"/>
        <v>121.33712660028448</v>
      </c>
    </row>
    <row r="3804" spans="1:6" s="55" customFormat="1" x14ac:dyDescent="0.2">
      <c r="A3804" s="46">
        <v>518000</v>
      </c>
      <c r="B3804" s="51" t="s">
        <v>257</v>
      </c>
      <c r="C3804" s="45">
        <f t="shared" ref="C3804:D3804" si="1104">C3805</f>
        <v>0</v>
      </c>
      <c r="D3804" s="45">
        <f t="shared" si="1104"/>
        <v>0</v>
      </c>
      <c r="E3804" s="45">
        <f t="shared" ref="E3804" si="1105">E3805</f>
        <v>245100</v>
      </c>
      <c r="F3804" s="282">
        <v>0</v>
      </c>
    </row>
    <row r="3805" spans="1:6" s="30" customFormat="1" x14ac:dyDescent="0.2">
      <c r="A3805" s="56">
        <v>518100</v>
      </c>
      <c r="B3805" s="49" t="s">
        <v>257</v>
      </c>
      <c r="C3805" s="58">
        <v>0</v>
      </c>
      <c r="D3805" s="58">
        <v>0</v>
      </c>
      <c r="E3805" s="58">
        <v>245100</v>
      </c>
      <c r="F3805" s="283">
        <v>0</v>
      </c>
    </row>
    <row r="3806" spans="1:6" s="55" customFormat="1" x14ac:dyDescent="0.2">
      <c r="A3806" s="46">
        <v>630000</v>
      </c>
      <c r="B3806" s="51" t="s">
        <v>275</v>
      </c>
      <c r="C3806" s="45">
        <f t="shared" ref="C3806:D3806" si="1106">C3810+C3807</f>
        <v>64400</v>
      </c>
      <c r="D3806" s="45">
        <f t="shared" si="1106"/>
        <v>63000</v>
      </c>
      <c r="E3806" s="45">
        <f t="shared" ref="E3806" si="1107">E3810+E3807</f>
        <v>116100</v>
      </c>
      <c r="F3806" s="282">
        <f t="shared" si="1091"/>
        <v>97.826086956521735</v>
      </c>
    </row>
    <row r="3807" spans="1:6" s="55" customFormat="1" x14ac:dyDescent="0.2">
      <c r="A3807" s="46">
        <v>631000</v>
      </c>
      <c r="B3807" s="51" t="s">
        <v>276</v>
      </c>
      <c r="C3807" s="45">
        <f t="shared" ref="C3807:D3807" si="1108">C3808+C3809</f>
        <v>0</v>
      </c>
      <c r="D3807" s="45">
        <f t="shared" si="1108"/>
        <v>0</v>
      </c>
      <c r="E3807" s="45">
        <f t="shared" ref="E3807" si="1109">E3808+E3809</f>
        <v>105800</v>
      </c>
      <c r="F3807" s="282">
        <v>0</v>
      </c>
    </row>
    <row r="3808" spans="1:6" s="30" customFormat="1" x14ac:dyDescent="0.2">
      <c r="A3808" s="48">
        <v>631100</v>
      </c>
      <c r="B3808" s="49" t="s">
        <v>277</v>
      </c>
      <c r="C3808" s="58">
        <v>0</v>
      </c>
      <c r="D3808" s="58">
        <v>0</v>
      </c>
      <c r="E3808" s="58">
        <v>85800</v>
      </c>
      <c r="F3808" s="283">
        <v>0</v>
      </c>
    </row>
    <row r="3809" spans="1:6" s="30" customFormat="1" x14ac:dyDescent="0.2">
      <c r="A3809" s="48">
        <v>631900</v>
      </c>
      <c r="B3809" s="49" t="s">
        <v>279</v>
      </c>
      <c r="C3809" s="58">
        <v>0</v>
      </c>
      <c r="D3809" s="58">
        <v>0</v>
      </c>
      <c r="E3809" s="58">
        <v>20000</v>
      </c>
      <c r="F3809" s="283">
        <v>0</v>
      </c>
    </row>
    <row r="3810" spans="1:6" s="55" customFormat="1" x14ac:dyDescent="0.2">
      <c r="A3810" s="46">
        <v>638000</v>
      </c>
      <c r="B3810" s="51" t="s">
        <v>282</v>
      </c>
      <c r="C3810" s="45">
        <f t="shared" ref="C3810:D3810" si="1110">C3811</f>
        <v>64400</v>
      </c>
      <c r="D3810" s="45">
        <f t="shared" si="1110"/>
        <v>63000</v>
      </c>
      <c r="E3810" s="45">
        <f t="shared" ref="E3810" si="1111">E3811</f>
        <v>10300</v>
      </c>
      <c r="F3810" s="282">
        <f t="shared" si="1091"/>
        <v>97.826086956521735</v>
      </c>
    </row>
    <row r="3811" spans="1:6" s="30" customFormat="1" x14ac:dyDescent="0.2">
      <c r="A3811" s="48">
        <v>638100</v>
      </c>
      <c r="B3811" s="49" t="s">
        <v>283</v>
      </c>
      <c r="C3811" s="58">
        <v>64400</v>
      </c>
      <c r="D3811" s="58">
        <v>63000</v>
      </c>
      <c r="E3811" s="58">
        <v>10300</v>
      </c>
      <c r="F3811" s="283">
        <f t="shared" si="1091"/>
        <v>97.826086956521735</v>
      </c>
    </row>
    <row r="3812" spans="1:6" s="102" customFormat="1" x14ac:dyDescent="0.2">
      <c r="A3812" s="93"/>
      <c r="B3812" s="94" t="s">
        <v>292</v>
      </c>
      <c r="C3812" s="88">
        <f>C3773+C3797+C3806</f>
        <v>10941300</v>
      </c>
      <c r="D3812" s="88">
        <f>D3773+D3797+D3806</f>
        <v>12158399.999999996</v>
      </c>
      <c r="E3812" s="88">
        <f>E3773+E3797+E3806</f>
        <v>3581900</v>
      </c>
      <c r="F3812" s="34">
        <f t="shared" si="1091"/>
        <v>111.12390666556986</v>
      </c>
    </row>
    <row r="3813" spans="1:6" s="30" customFormat="1" x14ac:dyDescent="0.2">
      <c r="A3813" s="40"/>
      <c r="B3813" s="44"/>
      <c r="C3813" s="67"/>
      <c r="D3813" s="67"/>
      <c r="E3813" s="67"/>
      <c r="F3813" s="279"/>
    </row>
    <row r="3814" spans="1:6" s="30" customFormat="1" x14ac:dyDescent="0.2">
      <c r="A3814" s="43"/>
      <c r="B3814" s="44"/>
      <c r="C3814" s="50"/>
      <c r="D3814" s="50"/>
      <c r="E3814" s="50"/>
      <c r="F3814" s="284"/>
    </row>
    <row r="3815" spans="1:6" s="30" customFormat="1" x14ac:dyDescent="0.2">
      <c r="A3815" s="48" t="s">
        <v>488</v>
      </c>
      <c r="B3815" s="51"/>
      <c r="C3815" s="50"/>
      <c r="D3815" s="50"/>
      <c r="E3815" s="50"/>
      <c r="F3815" s="284"/>
    </row>
    <row r="3816" spans="1:6" s="30" customFormat="1" x14ac:dyDescent="0.2">
      <c r="A3816" s="48" t="s">
        <v>489</v>
      </c>
      <c r="B3816" s="51"/>
      <c r="C3816" s="50"/>
      <c r="D3816" s="50"/>
      <c r="E3816" s="50"/>
      <c r="F3816" s="284"/>
    </row>
    <row r="3817" spans="1:6" s="30" customFormat="1" x14ac:dyDescent="0.2">
      <c r="A3817" s="48" t="s">
        <v>389</v>
      </c>
      <c r="B3817" s="51"/>
      <c r="C3817" s="50"/>
      <c r="D3817" s="50"/>
      <c r="E3817" s="50"/>
      <c r="F3817" s="284"/>
    </row>
    <row r="3818" spans="1:6" s="30" customFormat="1" x14ac:dyDescent="0.2">
      <c r="A3818" s="48" t="s">
        <v>291</v>
      </c>
      <c r="B3818" s="51"/>
      <c r="C3818" s="50"/>
      <c r="D3818" s="50"/>
      <c r="E3818" s="50"/>
      <c r="F3818" s="284"/>
    </row>
    <row r="3819" spans="1:6" s="30" customFormat="1" x14ac:dyDescent="0.2">
      <c r="A3819" s="48"/>
      <c r="B3819" s="79"/>
      <c r="C3819" s="67"/>
      <c r="D3819" s="67"/>
      <c r="E3819" s="67"/>
      <c r="F3819" s="279"/>
    </row>
    <row r="3820" spans="1:6" s="30" customFormat="1" x14ac:dyDescent="0.2">
      <c r="A3820" s="46">
        <v>410000</v>
      </c>
      <c r="B3820" s="47" t="s">
        <v>44</v>
      </c>
      <c r="C3820" s="45">
        <f>C3821+C3826+C3838+C3840+C3849+0+0</f>
        <v>95696300</v>
      </c>
      <c r="D3820" s="45">
        <f>D3821+D3826+D3838+D3840+D3849+0+0</f>
        <v>116723800</v>
      </c>
      <c r="E3820" s="45">
        <f>E3821+E3826+E3838+E3840+E3849+0+0</f>
        <v>0</v>
      </c>
      <c r="F3820" s="282">
        <f t="shared" ref="F3820:F3843" si="1112">D3820/C3820*100</f>
        <v>121.97315883686204</v>
      </c>
    </row>
    <row r="3821" spans="1:6" s="30" customFormat="1" x14ac:dyDescent="0.2">
      <c r="A3821" s="46">
        <v>411000</v>
      </c>
      <c r="B3821" s="47" t="s">
        <v>45</v>
      </c>
      <c r="C3821" s="45">
        <f t="shared" ref="C3821:D3821" si="1113">SUM(C3822:C3825)</f>
        <v>2798500</v>
      </c>
      <c r="D3821" s="45">
        <f t="shared" si="1113"/>
        <v>3006000</v>
      </c>
      <c r="E3821" s="45">
        <f t="shared" ref="E3821" si="1114">SUM(E3822:E3825)</f>
        <v>0</v>
      </c>
      <c r="F3821" s="282">
        <f t="shared" si="1112"/>
        <v>107.41468643916383</v>
      </c>
    </row>
    <row r="3822" spans="1:6" s="30" customFormat="1" x14ac:dyDescent="0.2">
      <c r="A3822" s="48">
        <v>411100</v>
      </c>
      <c r="B3822" s="49" t="s">
        <v>46</v>
      </c>
      <c r="C3822" s="58">
        <v>2570000</v>
      </c>
      <c r="D3822" s="58">
        <v>2700000</v>
      </c>
      <c r="E3822" s="58">
        <v>0</v>
      </c>
      <c r="F3822" s="283">
        <f t="shared" si="1112"/>
        <v>105.05836575875487</v>
      </c>
    </row>
    <row r="3823" spans="1:6" s="30" customFormat="1" x14ac:dyDescent="0.2">
      <c r="A3823" s="48">
        <v>411200</v>
      </c>
      <c r="B3823" s="49" t="s">
        <v>47</v>
      </c>
      <c r="C3823" s="58">
        <v>100000</v>
      </c>
      <c r="D3823" s="58">
        <v>100000</v>
      </c>
      <c r="E3823" s="58">
        <v>0</v>
      </c>
      <c r="F3823" s="283">
        <f t="shared" si="1112"/>
        <v>100</v>
      </c>
    </row>
    <row r="3824" spans="1:6" s="30" customFormat="1" ht="40.5" x14ac:dyDescent="0.2">
      <c r="A3824" s="48">
        <v>411300</v>
      </c>
      <c r="B3824" s="49" t="s">
        <v>48</v>
      </c>
      <c r="C3824" s="58">
        <v>108500</v>
      </c>
      <c r="D3824" s="58">
        <v>150000</v>
      </c>
      <c r="E3824" s="58">
        <v>0</v>
      </c>
      <c r="F3824" s="283">
        <f t="shared" si="1112"/>
        <v>138.24884792626727</v>
      </c>
    </row>
    <row r="3825" spans="1:6" s="30" customFormat="1" x14ac:dyDescent="0.2">
      <c r="A3825" s="48">
        <v>411400</v>
      </c>
      <c r="B3825" s="49" t="s">
        <v>49</v>
      </c>
      <c r="C3825" s="58">
        <v>20000</v>
      </c>
      <c r="D3825" s="58">
        <v>56000</v>
      </c>
      <c r="E3825" s="58">
        <v>0</v>
      </c>
      <c r="F3825" s="283">
        <f t="shared" si="1112"/>
        <v>280</v>
      </c>
    </row>
    <row r="3826" spans="1:6" s="30" customFormat="1" x14ac:dyDescent="0.2">
      <c r="A3826" s="46">
        <v>412000</v>
      </c>
      <c r="B3826" s="51" t="s">
        <v>50</v>
      </c>
      <c r="C3826" s="45">
        <f>SUM(C3827:C3837)</f>
        <v>541300</v>
      </c>
      <c r="D3826" s="45">
        <f>SUM(D3827:D3837)</f>
        <v>547300</v>
      </c>
      <c r="E3826" s="45">
        <f>SUM(E3827:E3837)</f>
        <v>0</v>
      </c>
      <c r="F3826" s="282">
        <f t="shared" si="1112"/>
        <v>101.10844263809349</v>
      </c>
    </row>
    <row r="3827" spans="1:6" s="30" customFormat="1" x14ac:dyDescent="0.2">
      <c r="A3827" s="48">
        <v>412200</v>
      </c>
      <c r="B3827" s="49" t="s">
        <v>52</v>
      </c>
      <c r="C3827" s="58">
        <v>55000</v>
      </c>
      <c r="D3827" s="58">
        <v>55000</v>
      </c>
      <c r="E3827" s="58">
        <v>0</v>
      </c>
      <c r="F3827" s="283">
        <f t="shared" si="1112"/>
        <v>100</v>
      </c>
    </row>
    <row r="3828" spans="1:6" s="30" customFormat="1" x14ac:dyDescent="0.2">
      <c r="A3828" s="48">
        <v>412300</v>
      </c>
      <c r="B3828" s="49" t="s">
        <v>53</v>
      </c>
      <c r="C3828" s="58">
        <v>45000</v>
      </c>
      <c r="D3828" s="58">
        <v>45000</v>
      </c>
      <c r="E3828" s="58">
        <v>0</v>
      </c>
      <c r="F3828" s="283">
        <f t="shared" si="1112"/>
        <v>100</v>
      </c>
    </row>
    <row r="3829" spans="1:6" s="30" customFormat="1" x14ac:dyDescent="0.2">
      <c r="A3829" s="48">
        <v>412500</v>
      </c>
      <c r="B3829" s="49" t="s">
        <v>57</v>
      </c>
      <c r="C3829" s="58">
        <v>20000</v>
      </c>
      <c r="D3829" s="58">
        <v>20000</v>
      </c>
      <c r="E3829" s="58">
        <v>0</v>
      </c>
      <c r="F3829" s="283">
        <f t="shared" si="1112"/>
        <v>100</v>
      </c>
    </row>
    <row r="3830" spans="1:6" s="30" customFormat="1" x14ac:dyDescent="0.2">
      <c r="A3830" s="48">
        <v>412600</v>
      </c>
      <c r="B3830" s="49" t="s">
        <v>58</v>
      </c>
      <c r="C3830" s="58">
        <v>50000</v>
      </c>
      <c r="D3830" s="58">
        <v>50000</v>
      </c>
      <c r="E3830" s="58">
        <v>0</v>
      </c>
      <c r="F3830" s="283">
        <f t="shared" si="1112"/>
        <v>100</v>
      </c>
    </row>
    <row r="3831" spans="1:6" s="30" customFormat="1" x14ac:dyDescent="0.2">
      <c r="A3831" s="48">
        <v>412700</v>
      </c>
      <c r="B3831" s="49" t="s">
        <v>60</v>
      </c>
      <c r="C3831" s="58">
        <v>120000</v>
      </c>
      <c r="D3831" s="58">
        <v>120000</v>
      </c>
      <c r="E3831" s="58">
        <v>0</v>
      </c>
      <c r="F3831" s="283">
        <f t="shared" si="1112"/>
        <v>100</v>
      </c>
    </row>
    <row r="3832" spans="1:6" s="30" customFormat="1" x14ac:dyDescent="0.2">
      <c r="A3832" s="48">
        <v>412900</v>
      </c>
      <c r="B3832" s="49" t="s">
        <v>74</v>
      </c>
      <c r="C3832" s="58">
        <v>1300.0000000000002</v>
      </c>
      <c r="D3832" s="58">
        <v>1300</v>
      </c>
      <c r="E3832" s="58">
        <v>0</v>
      </c>
      <c r="F3832" s="283">
        <f t="shared" si="1112"/>
        <v>99.999999999999972</v>
      </c>
    </row>
    <row r="3833" spans="1:6" s="30" customFormat="1" x14ac:dyDescent="0.2">
      <c r="A3833" s="48">
        <v>412900</v>
      </c>
      <c r="B3833" s="49" t="s">
        <v>75</v>
      </c>
      <c r="C3833" s="58">
        <v>200000</v>
      </c>
      <c r="D3833" s="58">
        <v>200000</v>
      </c>
      <c r="E3833" s="58">
        <v>0</v>
      </c>
      <c r="F3833" s="283">
        <f t="shared" si="1112"/>
        <v>100</v>
      </c>
    </row>
    <row r="3834" spans="1:6" s="30" customFormat="1" x14ac:dyDescent="0.2">
      <c r="A3834" s="48">
        <v>412900</v>
      </c>
      <c r="B3834" s="53" t="s">
        <v>76</v>
      </c>
      <c r="C3834" s="58">
        <v>4000</v>
      </c>
      <c r="D3834" s="58">
        <v>4000</v>
      </c>
      <c r="E3834" s="58">
        <v>0</v>
      </c>
      <c r="F3834" s="283">
        <f t="shared" si="1112"/>
        <v>100</v>
      </c>
    </row>
    <row r="3835" spans="1:6" s="30" customFormat="1" x14ac:dyDescent="0.2">
      <c r="A3835" s="48">
        <v>412900</v>
      </c>
      <c r="B3835" s="53" t="s">
        <v>78</v>
      </c>
      <c r="C3835" s="58">
        <v>6000</v>
      </c>
      <c r="D3835" s="58">
        <v>7000</v>
      </c>
      <c r="E3835" s="58">
        <v>0</v>
      </c>
      <c r="F3835" s="283">
        <f t="shared" si="1112"/>
        <v>116.66666666666667</v>
      </c>
    </row>
    <row r="3836" spans="1:6" s="30" customFormat="1" x14ac:dyDescent="0.2">
      <c r="A3836" s="48">
        <v>412900</v>
      </c>
      <c r="B3836" s="53" t="s">
        <v>92</v>
      </c>
      <c r="C3836" s="58">
        <v>30000</v>
      </c>
      <c r="D3836" s="58">
        <v>30000</v>
      </c>
      <c r="E3836" s="58">
        <v>0</v>
      </c>
      <c r="F3836" s="283">
        <f t="shared" si="1112"/>
        <v>100</v>
      </c>
    </row>
    <row r="3837" spans="1:6" s="30" customFormat="1" x14ac:dyDescent="0.2">
      <c r="A3837" s="48">
        <v>412900</v>
      </c>
      <c r="B3837" s="49" t="s">
        <v>80</v>
      </c>
      <c r="C3837" s="58">
        <v>10000</v>
      </c>
      <c r="D3837" s="58">
        <v>15000</v>
      </c>
      <c r="E3837" s="58">
        <v>0</v>
      </c>
      <c r="F3837" s="283">
        <f t="shared" si="1112"/>
        <v>150</v>
      </c>
    </row>
    <row r="3838" spans="1:6" s="30" customFormat="1" x14ac:dyDescent="0.2">
      <c r="A3838" s="46">
        <v>414000</v>
      </c>
      <c r="B3838" s="51" t="s">
        <v>107</v>
      </c>
      <c r="C3838" s="45">
        <f>SUM(C3839:C3839)</f>
        <v>1900000</v>
      </c>
      <c r="D3838" s="45">
        <f>SUM(D3839:D3839)</f>
        <v>3054000</v>
      </c>
      <c r="E3838" s="45">
        <f>SUM(E3839:E3839)</f>
        <v>0</v>
      </c>
      <c r="F3838" s="282">
        <f t="shared" si="1112"/>
        <v>160.73684210526315</v>
      </c>
    </row>
    <row r="3839" spans="1:6" s="30" customFormat="1" x14ac:dyDescent="0.2">
      <c r="A3839" s="48">
        <v>414100</v>
      </c>
      <c r="B3839" s="49" t="s">
        <v>109</v>
      </c>
      <c r="C3839" s="58">
        <v>1900000</v>
      </c>
      <c r="D3839" s="58">
        <v>3054000</v>
      </c>
      <c r="E3839" s="58">
        <v>0</v>
      </c>
      <c r="F3839" s="283">
        <f t="shared" si="1112"/>
        <v>160.73684210526315</v>
      </c>
    </row>
    <row r="3840" spans="1:6" s="55" customFormat="1" x14ac:dyDescent="0.2">
      <c r="A3840" s="46">
        <v>415000</v>
      </c>
      <c r="B3840" s="80" t="s">
        <v>119</v>
      </c>
      <c r="C3840" s="45">
        <f>SUM(C3841:C3848)</f>
        <v>83456500</v>
      </c>
      <c r="D3840" s="45">
        <f>SUM(D3841:D3848)</f>
        <v>101116500</v>
      </c>
      <c r="E3840" s="45">
        <f>SUM(E3841:E3848)</f>
        <v>0</v>
      </c>
      <c r="F3840" s="282">
        <f t="shared" si="1112"/>
        <v>121.16072444926398</v>
      </c>
    </row>
    <row r="3841" spans="1:6" s="30" customFormat="1" x14ac:dyDescent="0.2">
      <c r="A3841" s="56">
        <v>415200</v>
      </c>
      <c r="B3841" s="49" t="s">
        <v>140</v>
      </c>
      <c r="C3841" s="58">
        <v>2072000</v>
      </c>
      <c r="D3841" s="58">
        <v>2072000</v>
      </c>
      <c r="E3841" s="58">
        <v>0</v>
      </c>
      <c r="F3841" s="283">
        <f t="shared" si="1112"/>
        <v>100</v>
      </c>
    </row>
    <row r="3842" spans="1:6" s="30" customFormat="1" x14ac:dyDescent="0.2">
      <c r="A3842" s="48">
        <v>415200</v>
      </c>
      <c r="B3842" s="49" t="s">
        <v>141</v>
      </c>
      <c r="C3842" s="58">
        <v>50000</v>
      </c>
      <c r="D3842" s="58">
        <v>50000</v>
      </c>
      <c r="E3842" s="58">
        <v>0</v>
      </c>
      <c r="F3842" s="283">
        <f t="shared" si="1112"/>
        <v>100</v>
      </c>
    </row>
    <row r="3843" spans="1:6" s="30" customFormat="1" x14ac:dyDescent="0.2">
      <c r="A3843" s="48">
        <v>415200</v>
      </c>
      <c r="B3843" s="49" t="s">
        <v>142</v>
      </c>
      <c r="C3843" s="58">
        <v>220000</v>
      </c>
      <c r="D3843" s="58">
        <v>220000</v>
      </c>
      <c r="E3843" s="58">
        <v>0</v>
      </c>
      <c r="F3843" s="283">
        <f t="shared" si="1112"/>
        <v>100</v>
      </c>
    </row>
    <row r="3844" spans="1:6" s="30" customFormat="1" x14ac:dyDescent="0.2">
      <c r="A3844" s="48">
        <v>415200</v>
      </c>
      <c r="B3844" s="49" t="s">
        <v>143</v>
      </c>
      <c r="C3844" s="58">
        <v>860000</v>
      </c>
      <c r="D3844" s="58">
        <v>870000</v>
      </c>
      <c r="E3844" s="58">
        <v>0</v>
      </c>
      <c r="F3844" s="283">
        <f t="shared" ref="F3844:F3863" si="1115">D3844/C3844*100</f>
        <v>101.16279069767442</v>
      </c>
    </row>
    <row r="3845" spans="1:6" s="30" customFormat="1" x14ac:dyDescent="0.2">
      <c r="A3845" s="48">
        <v>415200</v>
      </c>
      <c r="B3845" s="49" t="s">
        <v>343</v>
      </c>
      <c r="C3845" s="58">
        <v>264500</v>
      </c>
      <c r="D3845" s="58">
        <v>264500</v>
      </c>
      <c r="E3845" s="58">
        <v>0</v>
      </c>
      <c r="F3845" s="283">
        <f t="shared" si="1115"/>
        <v>100</v>
      </c>
    </row>
    <row r="3846" spans="1:6" s="30" customFormat="1" x14ac:dyDescent="0.2">
      <c r="A3846" s="48">
        <v>415200</v>
      </c>
      <c r="B3846" s="49" t="s">
        <v>771</v>
      </c>
      <c r="C3846" s="58">
        <v>4450000</v>
      </c>
      <c r="D3846" s="58">
        <v>4500000</v>
      </c>
      <c r="E3846" s="58">
        <v>0</v>
      </c>
      <c r="F3846" s="283">
        <f t="shared" si="1115"/>
        <v>101.12359550561798</v>
      </c>
    </row>
    <row r="3847" spans="1:6" s="30" customFormat="1" x14ac:dyDescent="0.2">
      <c r="A3847" s="48">
        <v>415200</v>
      </c>
      <c r="B3847" s="49" t="s">
        <v>314</v>
      </c>
      <c r="C3847" s="58">
        <v>75540000</v>
      </c>
      <c r="D3847" s="58">
        <v>91640000</v>
      </c>
      <c r="E3847" s="58">
        <v>0</v>
      </c>
      <c r="F3847" s="283">
        <f t="shared" si="1115"/>
        <v>121.31321154355308</v>
      </c>
    </row>
    <row r="3848" spans="1:6" s="30" customFormat="1" x14ac:dyDescent="0.2">
      <c r="A3848" s="48">
        <v>415200</v>
      </c>
      <c r="B3848" s="49" t="s">
        <v>149</v>
      </c>
      <c r="C3848" s="58">
        <v>0</v>
      </c>
      <c r="D3848" s="58">
        <v>1500000</v>
      </c>
      <c r="E3848" s="58">
        <v>0</v>
      </c>
      <c r="F3848" s="283">
        <v>0</v>
      </c>
    </row>
    <row r="3849" spans="1:6" s="55" customFormat="1" x14ac:dyDescent="0.2">
      <c r="A3849" s="46">
        <v>416000</v>
      </c>
      <c r="B3849" s="51" t="s">
        <v>168</v>
      </c>
      <c r="C3849" s="45">
        <f t="shared" ref="C3849:D3849" si="1116">SUM(C3850:C3850)</f>
        <v>7000000</v>
      </c>
      <c r="D3849" s="45">
        <f t="shared" si="1116"/>
        <v>9000000</v>
      </c>
      <c r="E3849" s="45">
        <f t="shared" ref="E3849" si="1117">SUM(E3850:E3850)</f>
        <v>0</v>
      </c>
      <c r="F3849" s="282">
        <f t="shared" si="1115"/>
        <v>128.57142857142858</v>
      </c>
    </row>
    <row r="3850" spans="1:6" s="30" customFormat="1" x14ac:dyDescent="0.2">
      <c r="A3850" s="48">
        <v>416300</v>
      </c>
      <c r="B3850" s="49" t="s">
        <v>193</v>
      </c>
      <c r="C3850" s="58">
        <v>7000000</v>
      </c>
      <c r="D3850" s="58">
        <v>9000000</v>
      </c>
      <c r="E3850" s="58">
        <v>0</v>
      </c>
      <c r="F3850" s="283">
        <f t="shared" si="1115"/>
        <v>128.57142857142858</v>
      </c>
    </row>
    <row r="3851" spans="1:6" s="55" customFormat="1" x14ac:dyDescent="0.2">
      <c r="A3851" s="46">
        <v>480000</v>
      </c>
      <c r="B3851" s="51" t="s">
        <v>202</v>
      </c>
      <c r="C3851" s="45">
        <f>C3852+C3864</f>
        <v>352103800</v>
      </c>
      <c r="D3851" s="45">
        <f>D3852+D3864</f>
        <v>388487800</v>
      </c>
      <c r="E3851" s="45">
        <f>E3852+E3864</f>
        <v>0</v>
      </c>
      <c r="F3851" s="282">
        <f t="shared" si="1115"/>
        <v>110.3333164822419</v>
      </c>
    </row>
    <row r="3852" spans="1:6" s="30" customFormat="1" x14ac:dyDescent="0.2">
      <c r="A3852" s="46">
        <v>487000</v>
      </c>
      <c r="B3852" s="51" t="s">
        <v>25</v>
      </c>
      <c r="C3852" s="45">
        <f>SUM(C3853:C3863)</f>
        <v>351203800</v>
      </c>
      <c r="D3852" s="45">
        <f>SUM(D3853:D3863)</f>
        <v>374983800</v>
      </c>
      <c r="E3852" s="45">
        <f>SUM(E3853:E3863)</f>
        <v>0</v>
      </c>
      <c r="F3852" s="282">
        <f t="shared" si="1115"/>
        <v>106.77099735253435</v>
      </c>
    </row>
    <row r="3853" spans="1:6" s="30" customFormat="1" x14ac:dyDescent="0.2">
      <c r="A3853" s="48">
        <v>487300</v>
      </c>
      <c r="B3853" s="49" t="s">
        <v>211</v>
      </c>
      <c r="C3853" s="58">
        <v>47000000</v>
      </c>
      <c r="D3853" s="58">
        <v>53300000</v>
      </c>
      <c r="E3853" s="58">
        <v>0</v>
      </c>
      <c r="F3853" s="283">
        <f t="shared" si="1115"/>
        <v>113.40425531914893</v>
      </c>
    </row>
    <row r="3854" spans="1:6" s="30" customFormat="1" ht="40.5" x14ac:dyDescent="0.2">
      <c r="A3854" s="48">
        <v>487300</v>
      </c>
      <c r="B3854" s="49" t="s">
        <v>716</v>
      </c>
      <c r="C3854" s="58">
        <v>18500000</v>
      </c>
      <c r="D3854" s="58">
        <v>18800000</v>
      </c>
      <c r="E3854" s="58">
        <v>0</v>
      </c>
      <c r="F3854" s="283">
        <f t="shared" si="1115"/>
        <v>101.62162162162163</v>
      </c>
    </row>
    <row r="3855" spans="1:6" s="30" customFormat="1" x14ac:dyDescent="0.2">
      <c r="A3855" s="48">
        <v>487300</v>
      </c>
      <c r="B3855" s="49" t="s">
        <v>871</v>
      </c>
      <c r="C3855" s="50">
        <v>0</v>
      </c>
      <c r="D3855" s="58">
        <v>12800000</v>
      </c>
      <c r="E3855" s="58">
        <v>0</v>
      </c>
      <c r="F3855" s="283">
        <v>0</v>
      </c>
    </row>
    <row r="3856" spans="1:6" s="30" customFormat="1" x14ac:dyDescent="0.2">
      <c r="A3856" s="48">
        <v>487400</v>
      </c>
      <c r="B3856" s="49" t="s">
        <v>840</v>
      </c>
      <c r="C3856" s="58">
        <v>7000000</v>
      </c>
      <c r="D3856" s="58">
        <v>7000000</v>
      </c>
      <c r="E3856" s="58">
        <v>0</v>
      </c>
      <c r="F3856" s="283">
        <f t="shared" si="1115"/>
        <v>100</v>
      </c>
    </row>
    <row r="3857" spans="1:6" s="30" customFormat="1" x14ac:dyDescent="0.2">
      <c r="A3857" s="56">
        <v>487400</v>
      </c>
      <c r="B3857" s="49" t="s">
        <v>780</v>
      </c>
      <c r="C3857" s="58">
        <v>1400000</v>
      </c>
      <c r="D3857" s="58">
        <v>1400000</v>
      </c>
      <c r="E3857" s="58">
        <v>0</v>
      </c>
      <c r="F3857" s="283">
        <f t="shared" si="1115"/>
        <v>100</v>
      </c>
    </row>
    <row r="3858" spans="1:6" s="30" customFormat="1" x14ac:dyDescent="0.2">
      <c r="A3858" s="56">
        <v>487400</v>
      </c>
      <c r="B3858" s="49" t="s">
        <v>220</v>
      </c>
      <c r="C3858" s="58">
        <v>3500000</v>
      </c>
      <c r="D3858" s="58">
        <v>3500000</v>
      </c>
      <c r="E3858" s="58">
        <v>0</v>
      </c>
      <c r="F3858" s="283">
        <f t="shared" si="1115"/>
        <v>100</v>
      </c>
    </row>
    <row r="3859" spans="1:6" s="30" customFormat="1" x14ac:dyDescent="0.2">
      <c r="A3859" s="56">
        <v>487400</v>
      </c>
      <c r="B3859" s="49" t="s">
        <v>745</v>
      </c>
      <c r="C3859" s="58">
        <v>142450000</v>
      </c>
      <c r="D3859" s="58">
        <v>146450000</v>
      </c>
      <c r="E3859" s="58">
        <v>0</v>
      </c>
      <c r="F3859" s="283">
        <f t="shared" si="1115"/>
        <v>102.80800280800281</v>
      </c>
    </row>
    <row r="3860" spans="1:6" s="30" customFormat="1" x14ac:dyDescent="0.2">
      <c r="A3860" s="56">
        <v>487400</v>
      </c>
      <c r="B3860" s="49" t="s">
        <v>827</v>
      </c>
      <c r="C3860" s="58">
        <v>79620000</v>
      </c>
      <c r="D3860" s="58">
        <v>80000000</v>
      </c>
      <c r="E3860" s="58">
        <v>0</v>
      </c>
      <c r="F3860" s="283">
        <f t="shared" si="1115"/>
        <v>100.4772670183371</v>
      </c>
    </row>
    <row r="3861" spans="1:6" s="30" customFormat="1" x14ac:dyDescent="0.2">
      <c r="A3861" s="56">
        <v>487400</v>
      </c>
      <c r="B3861" s="49" t="s">
        <v>221</v>
      </c>
      <c r="C3861" s="58">
        <v>6030000</v>
      </c>
      <c r="D3861" s="58">
        <v>6030000</v>
      </c>
      <c r="E3861" s="58">
        <v>0</v>
      </c>
      <c r="F3861" s="283">
        <f t="shared" si="1115"/>
        <v>100</v>
      </c>
    </row>
    <row r="3862" spans="1:6" s="30" customFormat="1" ht="40.5" x14ac:dyDescent="0.2">
      <c r="A3862" s="56">
        <v>487400</v>
      </c>
      <c r="B3862" s="49" t="s">
        <v>224</v>
      </c>
      <c r="C3862" s="58">
        <v>703800</v>
      </c>
      <c r="D3862" s="58">
        <v>703800</v>
      </c>
      <c r="E3862" s="58">
        <v>0</v>
      </c>
      <c r="F3862" s="283">
        <f t="shared" si="1115"/>
        <v>100</v>
      </c>
    </row>
    <row r="3863" spans="1:6" s="30" customFormat="1" x14ac:dyDescent="0.2">
      <c r="A3863" s="56">
        <v>487400</v>
      </c>
      <c r="B3863" s="49" t="s">
        <v>225</v>
      </c>
      <c r="C3863" s="58">
        <v>45000000</v>
      </c>
      <c r="D3863" s="58">
        <v>45000000</v>
      </c>
      <c r="E3863" s="58">
        <v>0</v>
      </c>
      <c r="F3863" s="283">
        <f t="shared" si="1115"/>
        <v>100</v>
      </c>
    </row>
    <row r="3864" spans="1:6" s="30" customFormat="1" x14ac:dyDescent="0.2">
      <c r="A3864" s="46">
        <v>488000</v>
      </c>
      <c r="B3864" s="51" t="s">
        <v>31</v>
      </c>
      <c r="C3864" s="45">
        <f>SUM(C3865:C3866)</f>
        <v>900000</v>
      </c>
      <c r="D3864" s="45">
        <f>SUM(D3865:D3866)</f>
        <v>13504000</v>
      </c>
      <c r="E3864" s="45">
        <f>SUM(E3865:E3866)</f>
        <v>0</v>
      </c>
      <c r="F3864" s="282"/>
    </row>
    <row r="3865" spans="1:6" s="30" customFormat="1" ht="40.5" x14ac:dyDescent="0.2">
      <c r="A3865" s="48">
        <v>488100</v>
      </c>
      <c r="B3865" s="49" t="s">
        <v>235</v>
      </c>
      <c r="C3865" s="58">
        <v>0</v>
      </c>
      <c r="D3865" s="58">
        <v>12504000</v>
      </c>
      <c r="E3865" s="58">
        <v>0</v>
      </c>
      <c r="F3865" s="283">
        <v>0</v>
      </c>
    </row>
    <row r="3866" spans="1:6" s="30" customFormat="1" x14ac:dyDescent="0.2">
      <c r="A3866" s="48">
        <v>488100</v>
      </c>
      <c r="B3866" s="49" t="s">
        <v>828</v>
      </c>
      <c r="C3866" s="58">
        <v>900000</v>
      </c>
      <c r="D3866" s="58">
        <v>1000000</v>
      </c>
      <c r="E3866" s="58">
        <v>0</v>
      </c>
      <c r="F3866" s="283">
        <f t="shared" ref="F3866:F3879" si="1118">D3866/C3866*100</f>
        <v>111.11111111111111</v>
      </c>
    </row>
    <row r="3867" spans="1:6" s="30" customFormat="1" x14ac:dyDescent="0.2">
      <c r="A3867" s="46">
        <v>510000</v>
      </c>
      <c r="B3867" s="51" t="s">
        <v>244</v>
      </c>
      <c r="C3867" s="45">
        <f>C3868+C3871</f>
        <v>68296700</v>
      </c>
      <c r="D3867" s="45">
        <f>D3868+D3871</f>
        <v>71972500</v>
      </c>
      <c r="E3867" s="45">
        <f>E3868+E3871</f>
        <v>0</v>
      </c>
      <c r="F3867" s="282">
        <f t="shared" si="1118"/>
        <v>105.38210484547569</v>
      </c>
    </row>
    <row r="3868" spans="1:6" s="30" customFormat="1" x14ac:dyDescent="0.2">
      <c r="A3868" s="46">
        <v>511000</v>
      </c>
      <c r="B3868" s="51" t="s">
        <v>245</v>
      </c>
      <c r="C3868" s="45">
        <f>SUM(C3869:C3870)</f>
        <v>68289700</v>
      </c>
      <c r="D3868" s="45">
        <f>SUM(D3869:D3870)</f>
        <v>71965500</v>
      </c>
      <c r="E3868" s="45">
        <f>SUM(E3869:E3870)</f>
        <v>0</v>
      </c>
      <c r="F3868" s="282">
        <f t="shared" si="1118"/>
        <v>105.38265653531937</v>
      </c>
    </row>
    <row r="3869" spans="1:6" s="30" customFormat="1" x14ac:dyDescent="0.2">
      <c r="A3869" s="56">
        <v>511100</v>
      </c>
      <c r="B3869" s="49" t="s">
        <v>246</v>
      </c>
      <c r="C3869" s="58">
        <v>68284700</v>
      </c>
      <c r="D3869" s="58">
        <v>71960500</v>
      </c>
      <c r="E3869" s="58">
        <v>0</v>
      </c>
      <c r="F3869" s="283">
        <f t="shared" si="1118"/>
        <v>105.38305066874425</v>
      </c>
    </row>
    <row r="3870" spans="1:6" s="30" customFormat="1" x14ac:dyDescent="0.2">
      <c r="A3870" s="48">
        <v>511300</v>
      </c>
      <c r="B3870" s="49" t="s">
        <v>248</v>
      </c>
      <c r="C3870" s="58">
        <v>5000</v>
      </c>
      <c r="D3870" s="58">
        <v>5000</v>
      </c>
      <c r="E3870" s="58">
        <v>0</v>
      </c>
      <c r="F3870" s="283">
        <f t="shared" si="1118"/>
        <v>100</v>
      </c>
    </row>
    <row r="3871" spans="1:6" s="55" customFormat="1" x14ac:dyDescent="0.2">
      <c r="A3871" s="46">
        <v>516000</v>
      </c>
      <c r="B3871" s="51" t="s">
        <v>256</v>
      </c>
      <c r="C3871" s="45">
        <f t="shared" ref="C3871:D3871" si="1119">C3872</f>
        <v>7000</v>
      </c>
      <c r="D3871" s="45">
        <f t="shared" si="1119"/>
        <v>7000</v>
      </c>
      <c r="E3871" s="45">
        <f t="shared" ref="E3871" si="1120">E3872</f>
        <v>0</v>
      </c>
      <c r="F3871" s="282">
        <f t="shared" si="1118"/>
        <v>100</v>
      </c>
    </row>
    <row r="3872" spans="1:6" s="30" customFormat="1" x14ac:dyDescent="0.2">
      <c r="A3872" s="48">
        <v>516100</v>
      </c>
      <c r="B3872" s="49" t="s">
        <v>256</v>
      </c>
      <c r="C3872" s="58">
        <v>7000</v>
      </c>
      <c r="D3872" s="58">
        <v>7000</v>
      </c>
      <c r="E3872" s="58">
        <v>0</v>
      </c>
      <c r="F3872" s="283">
        <f t="shared" si="1118"/>
        <v>100</v>
      </c>
    </row>
    <row r="3873" spans="1:6" s="55" customFormat="1" x14ac:dyDescent="0.2">
      <c r="A3873" s="46">
        <v>630000</v>
      </c>
      <c r="B3873" s="51" t="s">
        <v>275</v>
      </c>
      <c r="C3873" s="45">
        <f>C3874+C3877</f>
        <v>12664600</v>
      </c>
      <c r="D3873" s="45">
        <f>D3874+D3877</f>
        <v>242100</v>
      </c>
      <c r="E3873" s="45">
        <f>E3874+E3877</f>
        <v>0</v>
      </c>
      <c r="F3873" s="282"/>
    </row>
    <row r="3874" spans="1:6" s="55" customFormat="1" x14ac:dyDescent="0.2">
      <c r="A3874" s="46">
        <v>631000</v>
      </c>
      <c r="B3874" s="51" t="s">
        <v>276</v>
      </c>
      <c r="C3874" s="45">
        <f>SUM(C3875:C3876)</f>
        <v>12544600</v>
      </c>
      <c r="D3874" s="45">
        <f>SUM(D3875:D3876)</f>
        <v>42100</v>
      </c>
      <c r="E3874" s="45">
        <f>SUM(E3875:E3876)</f>
        <v>0</v>
      </c>
      <c r="F3874" s="282"/>
    </row>
    <row r="3875" spans="1:6" s="30" customFormat="1" x14ac:dyDescent="0.2">
      <c r="A3875" s="48">
        <v>631100</v>
      </c>
      <c r="B3875" s="49" t="s">
        <v>277</v>
      </c>
      <c r="C3875" s="58">
        <v>12544600</v>
      </c>
      <c r="D3875" s="58">
        <v>40600</v>
      </c>
      <c r="E3875" s="58">
        <v>0</v>
      </c>
      <c r="F3875" s="283"/>
    </row>
    <row r="3876" spans="1:6" s="30" customFormat="1" x14ac:dyDescent="0.2">
      <c r="A3876" s="48">
        <v>631900</v>
      </c>
      <c r="B3876" s="49" t="s">
        <v>279</v>
      </c>
      <c r="C3876" s="58">
        <v>0</v>
      </c>
      <c r="D3876" s="58">
        <v>1500</v>
      </c>
      <c r="E3876" s="58">
        <v>0</v>
      </c>
      <c r="F3876" s="283">
        <v>0</v>
      </c>
    </row>
    <row r="3877" spans="1:6" s="55" customFormat="1" x14ac:dyDescent="0.2">
      <c r="A3877" s="46">
        <v>638000</v>
      </c>
      <c r="B3877" s="51" t="s">
        <v>282</v>
      </c>
      <c r="C3877" s="45">
        <f>C3878+0</f>
        <v>120000</v>
      </c>
      <c r="D3877" s="45">
        <f>D3878+0</f>
        <v>200000</v>
      </c>
      <c r="E3877" s="45">
        <f>E3878+0</f>
        <v>0</v>
      </c>
      <c r="F3877" s="282">
        <f t="shared" si="1118"/>
        <v>166.66666666666669</v>
      </c>
    </row>
    <row r="3878" spans="1:6" s="30" customFormat="1" x14ac:dyDescent="0.2">
      <c r="A3878" s="48">
        <v>638100</v>
      </c>
      <c r="B3878" s="49" t="s">
        <v>283</v>
      </c>
      <c r="C3878" s="58">
        <v>120000</v>
      </c>
      <c r="D3878" s="58">
        <v>200000</v>
      </c>
      <c r="E3878" s="58">
        <v>0</v>
      </c>
      <c r="F3878" s="283">
        <f t="shared" si="1118"/>
        <v>166.66666666666669</v>
      </c>
    </row>
    <row r="3879" spans="1:6" s="30" customFormat="1" x14ac:dyDescent="0.2">
      <c r="A3879" s="89"/>
      <c r="B3879" s="83" t="s">
        <v>292</v>
      </c>
      <c r="C3879" s="87">
        <f>C3820+C3851+C3867+C3873+0+0</f>
        <v>528761400</v>
      </c>
      <c r="D3879" s="87">
        <f>D3820+D3851+D3867+D3873+0+0</f>
        <v>577426200</v>
      </c>
      <c r="E3879" s="87">
        <f>E3820+E3851+E3867+E3873+0+0</f>
        <v>0</v>
      </c>
      <c r="F3879" s="34">
        <f t="shared" si="1118"/>
        <v>109.20354624978299</v>
      </c>
    </row>
    <row r="3880" spans="1:6" s="146" customFormat="1" x14ac:dyDescent="0.2">
      <c r="A3880" s="43"/>
      <c r="B3880" s="79"/>
      <c r="C3880" s="67"/>
      <c r="D3880" s="67"/>
      <c r="E3880" s="67"/>
      <c r="F3880" s="279"/>
    </row>
    <row r="3881" spans="1:6" s="146" customFormat="1" x14ac:dyDescent="0.2">
      <c r="A3881" s="43"/>
      <c r="B3881" s="79"/>
      <c r="C3881" s="67"/>
      <c r="D3881" s="67"/>
      <c r="E3881" s="67"/>
      <c r="F3881" s="279"/>
    </row>
    <row r="3882" spans="1:6" s="146" customFormat="1" x14ac:dyDescent="0.2">
      <c r="A3882" s="48" t="s">
        <v>760</v>
      </c>
      <c r="B3882" s="49"/>
      <c r="C3882" s="67"/>
      <c r="D3882" s="67"/>
      <c r="E3882" s="67"/>
      <c r="F3882" s="279"/>
    </row>
    <row r="3883" spans="1:6" s="146" customFormat="1" x14ac:dyDescent="0.2">
      <c r="A3883" s="48" t="s">
        <v>489</v>
      </c>
      <c r="B3883" s="49"/>
      <c r="C3883" s="67"/>
      <c r="D3883" s="67"/>
      <c r="E3883" s="67"/>
      <c r="F3883" s="279"/>
    </row>
    <row r="3884" spans="1:6" s="146" customFormat="1" x14ac:dyDescent="0.2">
      <c r="A3884" s="48" t="s">
        <v>432</v>
      </c>
      <c r="B3884" s="49"/>
      <c r="C3884" s="67"/>
      <c r="D3884" s="67"/>
      <c r="E3884" s="67"/>
      <c r="F3884" s="279"/>
    </row>
    <row r="3885" spans="1:6" s="146" customFormat="1" x14ac:dyDescent="0.2">
      <c r="A3885" s="48" t="s">
        <v>765</v>
      </c>
      <c r="B3885" s="49"/>
      <c r="C3885" s="67"/>
      <c r="D3885" s="67"/>
      <c r="E3885" s="67"/>
      <c r="F3885" s="279"/>
    </row>
    <row r="3886" spans="1:6" s="146" customFormat="1" x14ac:dyDescent="0.2">
      <c r="A3886" s="43"/>
      <c r="B3886" s="49"/>
      <c r="C3886" s="67"/>
      <c r="D3886" s="67"/>
      <c r="E3886" s="67"/>
      <c r="F3886" s="279"/>
    </row>
    <row r="3887" spans="1:6" s="103" customFormat="1" x14ac:dyDescent="0.2">
      <c r="A3887" s="46">
        <v>410000</v>
      </c>
      <c r="B3887" s="47" t="s">
        <v>44</v>
      </c>
      <c r="C3887" s="45">
        <f>C3888+C3893+0</f>
        <v>6907600</v>
      </c>
      <c r="D3887" s="45">
        <f>D3888+D3893+0</f>
        <v>7609700</v>
      </c>
      <c r="E3887" s="45">
        <f>E3888+E3893+0</f>
        <v>0</v>
      </c>
      <c r="F3887" s="282">
        <f t="shared" ref="F3887:F3915" si="1121">D3887/C3887*100</f>
        <v>110.16416700445886</v>
      </c>
    </row>
    <row r="3888" spans="1:6" s="103" customFormat="1" x14ac:dyDescent="0.2">
      <c r="A3888" s="46">
        <v>411000</v>
      </c>
      <c r="B3888" s="47" t="s">
        <v>45</v>
      </c>
      <c r="C3888" s="45">
        <f t="shared" ref="C3888:D3888" si="1122">SUM(C3889:C3892)</f>
        <v>6115600</v>
      </c>
      <c r="D3888" s="45">
        <f t="shared" si="1122"/>
        <v>6764200</v>
      </c>
      <c r="E3888" s="45">
        <f t="shared" ref="E3888" si="1123">SUM(E3889:E3892)</f>
        <v>0</v>
      </c>
      <c r="F3888" s="282">
        <f t="shared" si="1121"/>
        <v>110.60566420302177</v>
      </c>
    </row>
    <row r="3889" spans="1:6" s="146" customFormat="1" x14ac:dyDescent="0.2">
      <c r="A3889" s="48">
        <v>411100</v>
      </c>
      <c r="B3889" s="49" t="s">
        <v>46</v>
      </c>
      <c r="C3889" s="58">
        <v>5700000</v>
      </c>
      <c r="D3889" s="58">
        <v>6255000</v>
      </c>
      <c r="E3889" s="58">
        <v>0</v>
      </c>
      <c r="F3889" s="283">
        <f t="shared" si="1121"/>
        <v>109.73684210526315</v>
      </c>
    </row>
    <row r="3890" spans="1:6" s="146" customFormat="1" x14ac:dyDescent="0.2">
      <c r="A3890" s="48">
        <v>411200</v>
      </c>
      <c r="B3890" s="49" t="s">
        <v>47</v>
      </c>
      <c r="C3890" s="58">
        <v>177900</v>
      </c>
      <c r="D3890" s="58">
        <v>200000</v>
      </c>
      <c r="E3890" s="58">
        <v>0</v>
      </c>
      <c r="F3890" s="283">
        <f t="shared" si="1121"/>
        <v>112.42270938729624</v>
      </c>
    </row>
    <row r="3891" spans="1:6" s="146" customFormat="1" ht="40.5" x14ac:dyDescent="0.2">
      <c r="A3891" s="48">
        <v>411300</v>
      </c>
      <c r="B3891" s="49" t="s">
        <v>48</v>
      </c>
      <c r="C3891" s="58">
        <v>178500</v>
      </c>
      <c r="D3891" s="58">
        <v>250000</v>
      </c>
      <c r="E3891" s="58">
        <v>0</v>
      </c>
      <c r="F3891" s="283">
        <f t="shared" si="1121"/>
        <v>140.05602240896357</v>
      </c>
    </row>
    <row r="3892" spans="1:6" s="146" customFormat="1" x14ac:dyDescent="0.2">
      <c r="A3892" s="48">
        <v>411400</v>
      </c>
      <c r="B3892" s="49" t="s">
        <v>49</v>
      </c>
      <c r="C3892" s="58">
        <v>59200</v>
      </c>
      <c r="D3892" s="58">
        <v>59200</v>
      </c>
      <c r="E3892" s="58">
        <v>0</v>
      </c>
      <c r="F3892" s="283">
        <f t="shared" si="1121"/>
        <v>100</v>
      </c>
    </row>
    <row r="3893" spans="1:6" s="103" customFormat="1" x14ac:dyDescent="0.2">
      <c r="A3893" s="46">
        <v>412000</v>
      </c>
      <c r="B3893" s="51" t="s">
        <v>50</v>
      </c>
      <c r="C3893" s="45">
        <f t="shared" ref="C3893:D3893" si="1124">SUM(C3894:C3906)</f>
        <v>792000</v>
      </c>
      <c r="D3893" s="45">
        <f t="shared" si="1124"/>
        <v>845500</v>
      </c>
      <c r="E3893" s="45">
        <f t="shared" ref="E3893" si="1125">SUM(E3894:E3906)</f>
        <v>0</v>
      </c>
      <c r="F3893" s="282">
        <f t="shared" si="1121"/>
        <v>106.75505050505049</v>
      </c>
    </row>
    <row r="3894" spans="1:6" s="146" customFormat="1" x14ac:dyDescent="0.2">
      <c r="A3894" s="56">
        <v>412100</v>
      </c>
      <c r="B3894" s="49" t="s">
        <v>51</v>
      </c>
      <c r="C3894" s="58">
        <v>19000</v>
      </c>
      <c r="D3894" s="58">
        <v>19000</v>
      </c>
      <c r="E3894" s="58">
        <v>0</v>
      </c>
      <c r="F3894" s="283">
        <f t="shared" si="1121"/>
        <v>100</v>
      </c>
    </row>
    <row r="3895" spans="1:6" s="146" customFormat="1" x14ac:dyDescent="0.2">
      <c r="A3895" s="48">
        <v>412200</v>
      </c>
      <c r="B3895" s="49" t="s">
        <v>52</v>
      </c>
      <c r="C3895" s="58">
        <v>350000</v>
      </c>
      <c r="D3895" s="58">
        <v>360000</v>
      </c>
      <c r="E3895" s="58">
        <v>0</v>
      </c>
      <c r="F3895" s="283">
        <f t="shared" si="1121"/>
        <v>102.85714285714285</v>
      </c>
    </row>
    <row r="3896" spans="1:6" s="146" customFormat="1" x14ac:dyDescent="0.2">
      <c r="A3896" s="48">
        <v>412300</v>
      </c>
      <c r="B3896" s="49" t="s">
        <v>53</v>
      </c>
      <c r="C3896" s="58">
        <v>88000</v>
      </c>
      <c r="D3896" s="58">
        <v>93000</v>
      </c>
      <c r="E3896" s="58">
        <v>0</v>
      </c>
      <c r="F3896" s="283">
        <f t="shared" si="1121"/>
        <v>105.68181818181819</v>
      </c>
    </row>
    <row r="3897" spans="1:6" s="146" customFormat="1" x14ac:dyDescent="0.2">
      <c r="A3897" s="48">
        <v>412400</v>
      </c>
      <c r="B3897" s="49" t="s">
        <v>55</v>
      </c>
      <c r="C3897" s="58">
        <v>3000</v>
      </c>
      <c r="D3897" s="58">
        <v>3000</v>
      </c>
      <c r="E3897" s="58">
        <v>0</v>
      </c>
      <c r="F3897" s="283">
        <f t="shared" si="1121"/>
        <v>100</v>
      </c>
    </row>
    <row r="3898" spans="1:6" s="146" customFormat="1" x14ac:dyDescent="0.2">
      <c r="A3898" s="48">
        <v>412500</v>
      </c>
      <c r="B3898" s="49" t="s">
        <v>57</v>
      </c>
      <c r="C3898" s="58">
        <v>135000</v>
      </c>
      <c r="D3898" s="58">
        <v>160000</v>
      </c>
      <c r="E3898" s="58">
        <v>0</v>
      </c>
      <c r="F3898" s="283">
        <f t="shared" si="1121"/>
        <v>118.5185185185185</v>
      </c>
    </row>
    <row r="3899" spans="1:6" s="146" customFormat="1" x14ac:dyDescent="0.2">
      <c r="A3899" s="48">
        <v>412600</v>
      </c>
      <c r="B3899" s="49" t="s">
        <v>58</v>
      </c>
      <c r="C3899" s="58">
        <v>14000</v>
      </c>
      <c r="D3899" s="58">
        <v>14000</v>
      </c>
      <c r="E3899" s="58">
        <v>0</v>
      </c>
      <c r="F3899" s="283">
        <f t="shared" si="1121"/>
        <v>100</v>
      </c>
    </row>
    <row r="3900" spans="1:6" s="146" customFormat="1" x14ac:dyDescent="0.2">
      <c r="A3900" s="48">
        <v>412700</v>
      </c>
      <c r="B3900" s="49" t="s">
        <v>60</v>
      </c>
      <c r="C3900" s="58">
        <v>120000</v>
      </c>
      <c r="D3900" s="58">
        <v>120000</v>
      </c>
      <c r="E3900" s="58">
        <v>0</v>
      </c>
      <c r="F3900" s="283">
        <f t="shared" si="1121"/>
        <v>100</v>
      </c>
    </row>
    <row r="3901" spans="1:6" s="146" customFormat="1" x14ac:dyDescent="0.2">
      <c r="A3901" s="48">
        <v>412900</v>
      </c>
      <c r="B3901" s="53" t="s">
        <v>74</v>
      </c>
      <c r="C3901" s="58">
        <v>3000</v>
      </c>
      <c r="D3901" s="58">
        <v>10000</v>
      </c>
      <c r="E3901" s="58">
        <v>0</v>
      </c>
      <c r="F3901" s="283"/>
    </row>
    <row r="3902" spans="1:6" s="146" customFormat="1" x14ac:dyDescent="0.2">
      <c r="A3902" s="48">
        <v>412900</v>
      </c>
      <c r="B3902" s="53" t="s">
        <v>75</v>
      </c>
      <c r="C3902" s="58">
        <v>36000</v>
      </c>
      <c r="D3902" s="58">
        <v>38000</v>
      </c>
      <c r="E3902" s="58">
        <v>0</v>
      </c>
      <c r="F3902" s="283">
        <f t="shared" si="1121"/>
        <v>105.55555555555556</v>
      </c>
    </row>
    <row r="3903" spans="1:6" s="146" customFormat="1" x14ac:dyDescent="0.2">
      <c r="A3903" s="48">
        <v>412900</v>
      </c>
      <c r="B3903" s="53" t="s">
        <v>76</v>
      </c>
      <c r="C3903" s="58">
        <v>4000</v>
      </c>
      <c r="D3903" s="58">
        <v>4000</v>
      </c>
      <c r="E3903" s="58">
        <v>0</v>
      </c>
      <c r="F3903" s="283">
        <f t="shared" si="1121"/>
        <v>100</v>
      </c>
    </row>
    <row r="3904" spans="1:6" s="146" customFormat="1" x14ac:dyDescent="0.2">
      <c r="A3904" s="48">
        <v>412900</v>
      </c>
      <c r="B3904" s="53" t="s">
        <v>77</v>
      </c>
      <c r="C3904" s="58">
        <v>3000</v>
      </c>
      <c r="D3904" s="58">
        <v>2500</v>
      </c>
      <c r="E3904" s="58">
        <v>0</v>
      </c>
      <c r="F3904" s="283">
        <f t="shared" si="1121"/>
        <v>83.333333333333343</v>
      </c>
    </row>
    <row r="3905" spans="1:6" s="146" customFormat="1" x14ac:dyDescent="0.2">
      <c r="A3905" s="48">
        <v>412900</v>
      </c>
      <c r="B3905" s="53" t="s">
        <v>78</v>
      </c>
      <c r="C3905" s="58">
        <v>12000</v>
      </c>
      <c r="D3905" s="58">
        <v>15000</v>
      </c>
      <c r="E3905" s="58">
        <v>0</v>
      </c>
      <c r="F3905" s="283">
        <f t="shared" si="1121"/>
        <v>125</v>
      </c>
    </row>
    <row r="3906" spans="1:6" s="146" customFormat="1" x14ac:dyDescent="0.2">
      <c r="A3906" s="48">
        <v>412900</v>
      </c>
      <c r="B3906" s="53" t="s">
        <v>80</v>
      </c>
      <c r="C3906" s="58">
        <v>5000</v>
      </c>
      <c r="D3906" s="58">
        <v>7000</v>
      </c>
      <c r="E3906" s="58">
        <v>0</v>
      </c>
      <c r="F3906" s="283">
        <f t="shared" si="1121"/>
        <v>140</v>
      </c>
    </row>
    <row r="3907" spans="1:6" s="103" customFormat="1" x14ac:dyDescent="0.2">
      <c r="A3907" s="46">
        <v>510000</v>
      </c>
      <c r="B3907" s="51" t="s">
        <v>244</v>
      </c>
      <c r="C3907" s="45">
        <f>C3908+C3910+0</f>
        <v>3350000</v>
      </c>
      <c r="D3907" s="45">
        <f>D3908+D3910+0</f>
        <v>3550000</v>
      </c>
      <c r="E3907" s="45">
        <f>E3908+E3910+0</f>
        <v>0</v>
      </c>
      <c r="F3907" s="282">
        <f t="shared" si="1121"/>
        <v>105.97014925373134</v>
      </c>
    </row>
    <row r="3908" spans="1:6" s="103" customFormat="1" x14ac:dyDescent="0.2">
      <c r="A3908" s="46">
        <v>511000</v>
      </c>
      <c r="B3908" s="51" t="s">
        <v>245</v>
      </c>
      <c r="C3908" s="45">
        <f t="shared" ref="C3908:D3908" si="1126">C3909</f>
        <v>50000</v>
      </c>
      <c r="D3908" s="45">
        <f t="shared" si="1126"/>
        <v>50000</v>
      </c>
      <c r="E3908" s="45">
        <f t="shared" ref="E3908" si="1127">E3909</f>
        <v>0</v>
      </c>
      <c r="F3908" s="282">
        <f t="shared" si="1121"/>
        <v>100</v>
      </c>
    </row>
    <row r="3909" spans="1:6" s="146" customFormat="1" x14ac:dyDescent="0.2">
      <c r="A3909" s="48">
        <v>511300</v>
      </c>
      <c r="B3909" s="49" t="s">
        <v>248</v>
      </c>
      <c r="C3909" s="58">
        <v>50000</v>
      </c>
      <c r="D3909" s="58">
        <v>50000</v>
      </c>
      <c r="E3909" s="58">
        <v>0</v>
      </c>
      <c r="F3909" s="283">
        <f t="shared" si="1121"/>
        <v>100</v>
      </c>
    </row>
    <row r="3910" spans="1:6" s="103" customFormat="1" x14ac:dyDescent="0.2">
      <c r="A3910" s="46">
        <v>516000</v>
      </c>
      <c r="B3910" s="51" t="s">
        <v>256</v>
      </c>
      <c r="C3910" s="45">
        <f t="shared" ref="C3910:D3910" si="1128">C3911</f>
        <v>3300000</v>
      </c>
      <c r="D3910" s="45">
        <f t="shared" si="1128"/>
        <v>3500000</v>
      </c>
      <c r="E3910" s="45">
        <f t="shared" ref="E3910" si="1129">E3911</f>
        <v>0</v>
      </c>
      <c r="F3910" s="282">
        <f t="shared" si="1121"/>
        <v>106.06060606060606</v>
      </c>
    </row>
    <row r="3911" spans="1:6" s="146" customFormat="1" x14ac:dyDescent="0.2">
      <c r="A3911" s="48">
        <v>516100</v>
      </c>
      <c r="B3911" s="49" t="s">
        <v>256</v>
      </c>
      <c r="C3911" s="58">
        <v>3300000</v>
      </c>
      <c r="D3911" s="58">
        <v>3500000</v>
      </c>
      <c r="E3911" s="58">
        <v>0</v>
      </c>
      <c r="F3911" s="283">
        <f t="shared" si="1121"/>
        <v>106.06060606060606</v>
      </c>
    </row>
    <row r="3912" spans="1:6" s="103" customFormat="1" x14ac:dyDescent="0.2">
      <c r="A3912" s="46">
        <v>630000</v>
      </c>
      <c r="B3912" s="51" t="s">
        <v>275</v>
      </c>
      <c r="C3912" s="45">
        <f t="shared" ref="C3912:D3913" si="1130">C3913</f>
        <v>160000</v>
      </c>
      <c r="D3912" s="45">
        <f t="shared" si="1130"/>
        <v>298000</v>
      </c>
      <c r="E3912" s="45">
        <f t="shared" ref="E3912:E3913" si="1131">E3913</f>
        <v>0</v>
      </c>
      <c r="F3912" s="282">
        <f t="shared" si="1121"/>
        <v>186.25</v>
      </c>
    </row>
    <row r="3913" spans="1:6" s="103" customFormat="1" x14ac:dyDescent="0.2">
      <c r="A3913" s="46">
        <v>638000</v>
      </c>
      <c r="B3913" s="51" t="s">
        <v>282</v>
      </c>
      <c r="C3913" s="45">
        <f t="shared" si="1130"/>
        <v>160000</v>
      </c>
      <c r="D3913" s="45">
        <f t="shared" si="1130"/>
        <v>298000</v>
      </c>
      <c r="E3913" s="45">
        <f t="shared" si="1131"/>
        <v>0</v>
      </c>
      <c r="F3913" s="282">
        <f t="shared" si="1121"/>
        <v>186.25</v>
      </c>
    </row>
    <row r="3914" spans="1:6" s="146" customFormat="1" x14ac:dyDescent="0.2">
      <c r="A3914" s="48">
        <v>638100</v>
      </c>
      <c r="B3914" s="49" t="s">
        <v>283</v>
      </c>
      <c r="C3914" s="58">
        <v>160000</v>
      </c>
      <c r="D3914" s="58">
        <v>298000</v>
      </c>
      <c r="E3914" s="58">
        <v>0</v>
      </c>
      <c r="F3914" s="283">
        <f t="shared" si="1121"/>
        <v>186.25</v>
      </c>
    </row>
    <row r="3915" spans="1:6" s="104" customFormat="1" x14ac:dyDescent="0.2">
      <c r="A3915" s="63"/>
      <c r="B3915" s="64" t="s">
        <v>292</v>
      </c>
      <c r="C3915" s="65">
        <f>C3887+C3907+C3912</f>
        <v>10417600</v>
      </c>
      <c r="D3915" s="65">
        <f>D3887+D3907+D3912</f>
        <v>11457700</v>
      </c>
      <c r="E3915" s="65">
        <f>E3887+E3907+E3912</f>
        <v>0</v>
      </c>
      <c r="F3915" s="34">
        <f t="shared" si="1121"/>
        <v>109.98406542773766</v>
      </c>
    </row>
    <row r="3916" spans="1:6" s="146" customFormat="1" x14ac:dyDescent="0.2">
      <c r="A3916" s="43"/>
      <c r="B3916" s="79"/>
      <c r="C3916" s="67"/>
      <c r="D3916" s="67"/>
      <c r="E3916" s="67"/>
      <c r="F3916" s="279"/>
    </row>
    <row r="3917" spans="1:6" s="146" customFormat="1" x14ac:dyDescent="0.2">
      <c r="A3917" s="43"/>
      <c r="B3917" s="79"/>
      <c r="C3917" s="67"/>
      <c r="D3917" s="67"/>
      <c r="E3917" s="67"/>
      <c r="F3917" s="279"/>
    </row>
    <row r="3918" spans="1:6" s="146" customFormat="1" x14ac:dyDescent="0.2">
      <c r="A3918" s="48" t="s">
        <v>759</v>
      </c>
      <c r="B3918" s="49"/>
      <c r="C3918" s="67"/>
      <c r="D3918" s="67"/>
      <c r="E3918" s="67"/>
      <c r="F3918" s="279"/>
    </row>
    <row r="3919" spans="1:6" s="146" customFormat="1" x14ac:dyDescent="0.2">
      <c r="A3919" s="48" t="s">
        <v>489</v>
      </c>
      <c r="B3919" s="49"/>
      <c r="C3919" s="67"/>
      <c r="D3919" s="67"/>
      <c r="E3919" s="67"/>
      <c r="F3919" s="279"/>
    </row>
    <row r="3920" spans="1:6" s="146" customFormat="1" x14ac:dyDescent="0.2">
      <c r="A3920" s="48" t="s">
        <v>434</v>
      </c>
      <c r="B3920" s="49"/>
      <c r="C3920" s="67"/>
      <c r="D3920" s="67"/>
      <c r="E3920" s="67"/>
      <c r="F3920" s="279"/>
    </row>
    <row r="3921" spans="1:6" s="146" customFormat="1" x14ac:dyDescent="0.2">
      <c r="A3921" s="48" t="s">
        <v>291</v>
      </c>
      <c r="B3921" s="49"/>
      <c r="C3921" s="67"/>
      <c r="D3921" s="67"/>
      <c r="E3921" s="67"/>
      <c r="F3921" s="279"/>
    </row>
    <row r="3922" spans="1:6" s="146" customFormat="1" x14ac:dyDescent="0.2">
      <c r="A3922" s="43"/>
      <c r="B3922" s="49"/>
      <c r="C3922" s="67"/>
      <c r="D3922" s="67"/>
      <c r="E3922" s="67"/>
      <c r="F3922" s="279"/>
    </row>
    <row r="3923" spans="1:6" s="103" customFormat="1" x14ac:dyDescent="0.2">
      <c r="A3923" s="46">
        <v>410000</v>
      </c>
      <c r="B3923" s="47" t="s">
        <v>44</v>
      </c>
      <c r="C3923" s="45">
        <f t="shared" ref="C3923:D3923" si="1132">C3924+C3929</f>
        <v>1676800</v>
      </c>
      <c r="D3923" s="45">
        <f t="shared" si="1132"/>
        <v>1773700</v>
      </c>
      <c r="E3923" s="45">
        <f t="shared" ref="E3923" si="1133">E3924+E3929</f>
        <v>0</v>
      </c>
      <c r="F3923" s="282">
        <f t="shared" ref="F3923:F3949" si="1134">D3923/C3923*100</f>
        <v>105.77886450381679</v>
      </c>
    </row>
    <row r="3924" spans="1:6" s="103" customFormat="1" x14ac:dyDescent="0.2">
      <c r="A3924" s="46">
        <v>411000</v>
      </c>
      <c r="B3924" s="47" t="s">
        <v>45</v>
      </c>
      <c r="C3924" s="45">
        <f t="shared" ref="C3924:D3924" si="1135">SUM(C3925:C3928)</f>
        <v>1195400</v>
      </c>
      <c r="D3924" s="45">
        <f t="shared" si="1135"/>
        <v>1269000</v>
      </c>
      <c r="E3924" s="45">
        <f t="shared" ref="E3924" si="1136">SUM(E3925:E3928)</f>
        <v>0</v>
      </c>
      <c r="F3924" s="282">
        <f t="shared" si="1134"/>
        <v>106.15693491718254</v>
      </c>
    </row>
    <row r="3925" spans="1:6" s="146" customFormat="1" x14ac:dyDescent="0.2">
      <c r="A3925" s="48">
        <v>411100</v>
      </c>
      <c r="B3925" s="49" t="s">
        <v>46</v>
      </c>
      <c r="C3925" s="58">
        <v>1130000</v>
      </c>
      <c r="D3925" s="58">
        <v>1170000</v>
      </c>
      <c r="E3925" s="58">
        <v>0</v>
      </c>
      <c r="F3925" s="283">
        <f t="shared" si="1134"/>
        <v>103.53982300884957</v>
      </c>
    </row>
    <row r="3926" spans="1:6" s="146" customFormat="1" x14ac:dyDescent="0.2">
      <c r="A3926" s="48">
        <v>411200</v>
      </c>
      <c r="B3926" s="49" t="s">
        <v>47</v>
      </c>
      <c r="C3926" s="58">
        <v>40400</v>
      </c>
      <c r="D3926" s="58">
        <v>39000</v>
      </c>
      <c r="E3926" s="58">
        <v>0</v>
      </c>
      <c r="F3926" s="283">
        <f t="shared" si="1134"/>
        <v>96.534653465346537</v>
      </c>
    </row>
    <row r="3927" spans="1:6" s="146" customFormat="1" ht="40.5" x14ac:dyDescent="0.2">
      <c r="A3927" s="48">
        <v>411300</v>
      </c>
      <c r="B3927" s="49" t="s">
        <v>48</v>
      </c>
      <c r="C3927" s="58">
        <v>15000</v>
      </c>
      <c r="D3927" s="58">
        <v>50000</v>
      </c>
      <c r="E3927" s="58">
        <v>0</v>
      </c>
      <c r="F3927" s="283"/>
    </row>
    <row r="3928" spans="1:6" s="146" customFormat="1" x14ac:dyDescent="0.2">
      <c r="A3928" s="48">
        <v>411400</v>
      </c>
      <c r="B3928" s="49" t="s">
        <v>49</v>
      </c>
      <c r="C3928" s="58">
        <v>10000</v>
      </c>
      <c r="D3928" s="58">
        <v>10000</v>
      </c>
      <c r="E3928" s="58">
        <v>0</v>
      </c>
      <c r="F3928" s="283">
        <f t="shared" si="1134"/>
        <v>100</v>
      </c>
    </row>
    <row r="3929" spans="1:6" s="103" customFormat="1" x14ac:dyDescent="0.2">
      <c r="A3929" s="46">
        <v>412000</v>
      </c>
      <c r="B3929" s="51" t="s">
        <v>50</v>
      </c>
      <c r="C3929" s="45">
        <f t="shared" ref="C3929:D3929" si="1137">SUM(C3930:C3941)</f>
        <v>481400</v>
      </c>
      <c r="D3929" s="45">
        <f t="shared" si="1137"/>
        <v>504700</v>
      </c>
      <c r="E3929" s="45">
        <f t="shared" ref="E3929" si="1138">SUM(E3930:E3941)</f>
        <v>0</v>
      </c>
      <c r="F3929" s="282">
        <f t="shared" si="1134"/>
        <v>104.84004985459077</v>
      </c>
    </row>
    <row r="3930" spans="1:6" s="146" customFormat="1" x14ac:dyDescent="0.2">
      <c r="A3930" s="56">
        <v>412100</v>
      </c>
      <c r="B3930" s="49" t="s">
        <v>51</v>
      </c>
      <c r="C3930" s="58">
        <v>15900</v>
      </c>
      <c r="D3930" s="58">
        <v>15900</v>
      </c>
      <c r="E3930" s="58">
        <v>0</v>
      </c>
      <c r="F3930" s="283">
        <f t="shared" si="1134"/>
        <v>100</v>
      </c>
    </row>
    <row r="3931" spans="1:6" s="146" customFormat="1" x14ac:dyDescent="0.2">
      <c r="A3931" s="48">
        <v>412200</v>
      </c>
      <c r="B3931" s="49" t="s">
        <v>52</v>
      </c>
      <c r="C3931" s="58">
        <v>55000</v>
      </c>
      <c r="D3931" s="58">
        <v>55000</v>
      </c>
      <c r="E3931" s="58">
        <v>0</v>
      </c>
      <c r="F3931" s="283">
        <f t="shared" si="1134"/>
        <v>100</v>
      </c>
    </row>
    <row r="3932" spans="1:6" s="146" customFormat="1" x14ac:dyDescent="0.2">
      <c r="A3932" s="48">
        <v>412300</v>
      </c>
      <c r="B3932" s="49" t="s">
        <v>53</v>
      </c>
      <c r="C3932" s="58">
        <v>27000</v>
      </c>
      <c r="D3932" s="58">
        <v>27000</v>
      </c>
      <c r="E3932" s="58">
        <v>0</v>
      </c>
      <c r="F3932" s="283">
        <f t="shared" si="1134"/>
        <v>100</v>
      </c>
    </row>
    <row r="3933" spans="1:6" s="146" customFormat="1" x14ac:dyDescent="0.2">
      <c r="A3933" s="48">
        <v>412400</v>
      </c>
      <c r="B3933" s="49" t="s">
        <v>55</v>
      </c>
      <c r="C3933" s="58">
        <v>320000</v>
      </c>
      <c r="D3933" s="58">
        <v>340000</v>
      </c>
      <c r="E3933" s="58">
        <v>0</v>
      </c>
      <c r="F3933" s="283">
        <f t="shared" si="1134"/>
        <v>106.25</v>
      </c>
    </row>
    <row r="3934" spans="1:6" s="146" customFormat="1" x14ac:dyDescent="0.2">
      <c r="A3934" s="48">
        <v>412500</v>
      </c>
      <c r="B3934" s="49" t="s">
        <v>57</v>
      </c>
      <c r="C3934" s="58">
        <v>20000</v>
      </c>
      <c r="D3934" s="58">
        <v>20000</v>
      </c>
      <c r="E3934" s="58">
        <v>0</v>
      </c>
      <c r="F3934" s="283">
        <f t="shared" si="1134"/>
        <v>100</v>
      </c>
    </row>
    <row r="3935" spans="1:6" s="146" customFormat="1" x14ac:dyDescent="0.2">
      <c r="A3935" s="48">
        <v>412600</v>
      </c>
      <c r="B3935" s="49" t="s">
        <v>58</v>
      </c>
      <c r="C3935" s="58">
        <v>10000</v>
      </c>
      <c r="D3935" s="58">
        <v>10000</v>
      </c>
      <c r="E3935" s="58">
        <v>0</v>
      </c>
      <c r="F3935" s="283">
        <f t="shared" si="1134"/>
        <v>100</v>
      </c>
    </row>
    <row r="3936" spans="1:6" s="146" customFormat="1" x14ac:dyDescent="0.2">
      <c r="A3936" s="48">
        <v>412700</v>
      </c>
      <c r="B3936" s="49" t="s">
        <v>60</v>
      </c>
      <c r="C3936" s="58">
        <v>7000</v>
      </c>
      <c r="D3936" s="58">
        <v>10300</v>
      </c>
      <c r="E3936" s="58">
        <v>0</v>
      </c>
      <c r="F3936" s="283">
        <f t="shared" si="1134"/>
        <v>147.14285714285717</v>
      </c>
    </row>
    <row r="3937" spans="1:6" s="146" customFormat="1" x14ac:dyDescent="0.2">
      <c r="A3937" s="48">
        <v>412900</v>
      </c>
      <c r="B3937" s="53" t="s">
        <v>74</v>
      </c>
      <c r="C3937" s="58">
        <v>2500</v>
      </c>
      <c r="D3937" s="58">
        <v>3700</v>
      </c>
      <c r="E3937" s="58">
        <v>0</v>
      </c>
      <c r="F3937" s="283">
        <f t="shared" si="1134"/>
        <v>148</v>
      </c>
    </row>
    <row r="3938" spans="1:6" s="146" customFormat="1" x14ac:dyDescent="0.2">
      <c r="A3938" s="48">
        <v>412900</v>
      </c>
      <c r="B3938" s="53" t="s">
        <v>75</v>
      </c>
      <c r="C3938" s="58">
        <v>20000</v>
      </c>
      <c r="D3938" s="58">
        <v>19200</v>
      </c>
      <c r="E3938" s="58">
        <v>0</v>
      </c>
      <c r="F3938" s="283">
        <f t="shared" si="1134"/>
        <v>96</v>
      </c>
    </row>
    <row r="3939" spans="1:6" s="146" customFormat="1" x14ac:dyDescent="0.2">
      <c r="A3939" s="48">
        <v>412900</v>
      </c>
      <c r="B3939" s="53" t="s">
        <v>76</v>
      </c>
      <c r="C3939" s="58">
        <v>1500</v>
      </c>
      <c r="D3939" s="58">
        <v>2000</v>
      </c>
      <c r="E3939" s="58">
        <v>0</v>
      </c>
      <c r="F3939" s="283">
        <f t="shared" si="1134"/>
        <v>133.33333333333331</v>
      </c>
    </row>
    <row r="3940" spans="1:6" s="146" customFormat="1" x14ac:dyDescent="0.2">
      <c r="A3940" s="48">
        <v>412900</v>
      </c>
      <c r="B3940" s="53" t="s">
        <v>77</v>
      </c>
      <c r="C3940" s="58">
        <v>1500</v>
      </c>
      <c r="D3940" s="58">
        <v>1500</v>
      </c>
      <c r="E3940" s="58">
        <v>0</v>
      </c>
      <c r="F3940" s="283">
        <f t="shared" si="1134"/>
        <v>100</v>
      </c>
    </row>
    <row r="3941" spans="1:6" s="146" customFormat="1" x14ac:dyDescent="0.2">
      <c r="A3941" s="48">
        <v>412900</v>
      </c>
      <c r="B3941" s="53" t="s">
        <v>80</v>
      </c>
      <c r="C3941" s="58">
        <v>1000</v>
      </c>
      <c r="D3941" s="58">
        <v>100</v>
      </c>
      <c r="E3941" s="58">
        <v>0</v>
      </c>
      <c r="F3941" s="283">
        <f t="shared" si="1134"/>
        <v>10</v>
      </c>
    </row>
    <row r="3942" spans="1:6" s="103" customFormat="1" x14ac:dyDescent="0.2">
      <c r="A3942" s="46">
        <v>510000</v>
      </c>
      <c r="B3942" s="51" t="s">
        <v>244</v>
      </c>
      <c r="C3942" s="45">
        <f>C3943+0</f>
        <v>220000</v>
      </c>
      <c r="D3942" s="45">
        <f>D3943+0</f>
        <v>220800</v>
      </c>
      <c r="E3942" s="45">
        <f>E3943+0</f>
        <v>0</v>
      </c>
      <c r="F3942" s="282">
        <f t="shared" si="1134"/>
        <v>100.36363636363636</v>
      </c>
    </row>
    <row r="3943" spans="1:6" s="103" customFormat="1" x14ac:dyDescent="0.2">
      <c r="A3943" s="46">
        <v>511000</v>
      </c>
      <c r="B3943" s="51" t="s">
        <v>245</v>
      </c>
      <c r="C3943" s="45">
        <f t="shared" ref="C3943:D3943" si="1139">C3944+C3945</f>
        <v>220000</v>
      </c>
      <c r="D3943" s="45">
        <f t="shared" si="1139"/>
        <v>220800</v>
      </c>
      <c r="E3943" s="45">
        <f t="shared" ref="E3943" si="1140">E3944+E3945</f>
        <v>0</v>
      </c>
      <c r="F3943" s="282">
        <f t="shared" si="1134"/>
        <v>100.36363636363636</v>
      </c>
    </row>
    <row r="3944" spans="1:6" s="146" customFormat="1" x14ac:dyDescent="0.2">
      <c r="A3944" s="48">
        <v>511300</v>
      </c>
      <c r="B3944" s="49" t="s">
        <v>248</v>
      </c>
      <c r="C3944" s="58">
        <v>220000</v>
      </c>
      <c r="D3944" s="58">
        <v>220000</v>
      </c>
      <c r="E3944" s="58">
        <v>0</v>
      </c>
      <c r="F3944" s="283">
        <f t="shared" si="1134"/>
        <v>100</v>
      </c>
    </row>
    <row r="3945" spans="1:6" s="146" customFormat="1" x14ac:dyDescent="0.2">
      <c r="A3945" s="48">
        <v>511700</v>
      </c>
      <c r="B3945" s="49" t="s">
        <v>835</v>
      </c>
      <c r="C3945" s="58">
        <v>0</v>
      </c>
      <c r="D3945" s="58">
        <v>800</v>
      </c>
      <c r="E3945" s="58">
        <v>0</v>
      </c>
      <c r="F3945" s="283">
        <v>0</v>
      </c>
    </row>
    <row r="3946" spans="1:6" s="103" customFormat="1" x14ac:dyDescent="0.2">
      <c r="A3946" s="46">
        <v>630000</v>
      </c>
      <c r="B3946" s="51" t="s">
        <v>275</v>
      </c>
      <c r="C3946" s="45">
        <f t="shared" ref="C3946:D3947" si="1141">C3947</f>
        <v>89400</v>
      </c>
      <c r="D3946" s="45">
        <f t="shared" si="1141"/>
        <v>89400</v>
      </c>
      <c r="E3946" s="45">
        <f t="shared" ref="E3946:E3947" si="1142">E3947</f>
        <v>0</v>
      </c>
      <c r="F3946" s="282">
        <f t="shared" si="1134"/>
        <v>100</v>
      </c>
    </row>
    <row r="3947" spans="1:6" s="103" customFormat="1" x14ac:dyDescent="0.2">
      <c r="A3947" s="46">
        <v>638000</v>
      </c>
      <c r="B3947" s="51" t="s">
        <v>282</v>
      </c>
      <c r="C3947" s="45">
        <f t="shared" si="1141"/>
        <v>89400</v>
      </c>
      <c r="D3947" s="45">
        <f t="shared" si="1141"/>
        <v>89400</v>
      </c>
      <c r="E3947" s="45">
        <f t="shared" si="1142"/>
        <v>0</v>
      </c>
      <c r="F3947" s="282">
        <f t="shared" si="1134"/>
        <v>100</v>
      </c>
    </row>
    <row r="3948" spans="1:6" s="146" customFormat="1" x14ac:dyDescent="0.2">
      <c r="A3948" s="48">
        <v>638100</v>
      </c>
      <c r="B3948" s="49" t="s">
        <v>283</v>
      </c>
      <c r="C3948" s="58">
        <v>89400</v>
      </c>
      <c r="D3948" s="58">
        <v>89400</v>
      </c>
      <c r="E3948" s="58">
        <v>0</v>
      </c>
      <c r="F3948" s="283">
        <f t="shared" si="1134"/>
        <v>100</v>
      </c>
    </row>
    <row r="3949" spans="1:6" s="104" customFormat="1" x14ac:dyDescent="0.2">
      <c r="A3949" s="63"/>
      <c r="B3949" s="64" t="s">
        <v>292</v>
      </c>
      <c r="C3949" s="65">
        <f>C3923+C3942+C3946</f>
        <v>1986200</v>
      </c>
      <c r="D3949" s="65">
        <f>D3923+D3942+D3946</f>
        <v>2083900</v>
      </c>
      <c r="E3949" s="65">
        <f>E3923+E3942+E3946</f>
        <v>0</v>
      </c>
      <c r="F3949" s="34">
        <f t="shared" si="1134"/>
        <v>104.91894069076628</v>
      </c>
    </row>
    <row r="3950" spans="1:6" s="146" customFormat="1" x14ac:dyDescent="0.2">
      <c r="A3950" s="43"/>
      <c r="B3950" s="79"/>
      <c r="C3950" s="67"/>
      <c r="D3950" s="67"/>
      <c r="E3950" s="67"/>
      <c r="F3950" s="279"/>
    </row>
    <row r="3951" spans="1:6" s="146" customFormat="1" x14ac:dyDescent="0.2">
      <c r="A3951" s="43"/>
      <c r="B3951" s="79"/>
      <c r="C3951" s="67"/>
      <c r="D3951" s="67"/>
      <c r="E3951" s="67"/>
      <c r="F3951" s="279"/>
    </row>
    <row r="3952" spans="1:6" s="146" customFormat="1" x14ac:dyDescent="0.2">
      <c r="A3952" s="48" t="s">
        <v>803</v>
      </c>
      <c r="B3952" s="49"/>
      <c r="C3952" s="67"/>
      <c r="D3952" s="67"/>
      <c r="E3952" s="67"/>
      <c r="F3952" s="279"/>
    </row>
    <row r="3953" spans="1:6" s="146" customFormat="1" x14ac:dyDescent="0.2">
      <c r="A3953" s="48" t="s">
        <v>489</v>
      </c>
      <c r="B3953" s="49"/>
      <c r="C3953" s="67"/>
      <c r="D3953" s="67"/>
      <c r="E3953" s="67"/>
      <c r="F3953" s="279"/>
    </row>
    <row r="3954" spans="1:6" s="146" customFormat="1" x14ac:dyDescent="0.2">
      <c r="A3954" s="48" t="s">
        <v>438</v>
      </c>
      <c r="B3954" s="49"/>
      <c r="C3954" s="67"/>
      <c r="D3954" s="67"/>
      <c r="E3954" s="67"/>
      <c r="F3954" s="279"/>
    </row>
    <row r="3955" spans="1:6" s="146" customFormat="1" x14ac:dyDescent="0.2">
      <c r="A3955" s="48" t="s">
        <v>291</v>
      </c>
      <c r="B3955" s="49"/>
      <c r="C3955" s="67"/>
      <c r="D3955" s="67"/>
      <c r="E3955" s="67"/>
      <c r="F3955" s="279"/>
    </row>
    <row r="3956" spans="1:6" s="146" customFormat="1" x14ac:dyDescent="0.2">
      <c r="A3956" s="43"/>
      <c r="B3956" s="49"/>
      <c r="C3956" s="67"/>
      <c r="D3956" s="67"/>
      <c r="E3956" s="67"/>
      <c r="F3956" s="279"/>
    </row>
    <row r="3957" spans="1:6" s="103" customFormat="1" x14ac:dyDescent="0.2">
      <c r="A3957" s="46">
        <v>410000</v>
      </c>
      <c r="B3957" s="47" t="s">
        <v>44</v>
      </c>
      <c r="C3957" s="45">
        <f>C3958+C3963+C3978+C3976+0</f>
        <v>3494500</v>
      </c>
      <c r="D3957" s="45">
        <f>D3958+D3963+D3978+D3976+0</f>
        <v>3780500</v>
      </c>
      <c r="E3957" s="45">
        <f>E3958+E3963+E3978+E3976+0</f>
        <v>0</v>
      </c>
      <c r="F3957" s="282">
        <f t="shared" ref="F3957:F3993" si="1143">D3957/C3957*100</f>
        <v>108.18428959793962</v>
      </c>
    </row>
    <row r="3958" spans="1:6" s="103" customFormat="1" x14ac:dyDescent="0.2">
      <c r="A3958" s="46">
        <v>411000</v>
      </c>
      <c r="B3958" s="47" t="s">
        <v>45</v>
      </c>
      <c r="C3958" s="45">
        <f t="shared" ref="C3958:D3958" si="1144">SUM(C3959:C3962)</f>
        <v>3087500</v>
      </c>
      <c r="D3958" s="45">
        <f t="shared" si="1144"/>
        <v>3349500</v>
      </c>
      <c r="E3958" s="45">
        <f t="shared" ref="E3958" si="1145">SUM(E3959:E3962)</f>
        <v>0</v>
      </c>
      <c r="F3958" s="282">
        <f t="shared" si="1143"/>
        <v>108.48582995951416</v>
      </c>
    </row>
    <row r="3959" spans="1:6" s="146" customFormat="1" x14ac:dyDescent="0.2">
      <c r="A3959" s="48">
        <v>411100</v>
      </c>
      <c r="B3959" s="49" t="s">
        <v>46</v>
      </c>
      <c r="C3959" s="58">
        <v>2820000</v>
      </c>
      <c r="D3959" s="58">
        <v>3040000</v>
      </c>
      <c r="E3959" s="58">
        <v>0</v>
      </c>
      <c r="F3959" s="283">
        <f t="shared" si="1143"/>
        <v>107.80141843971631</v>
      </c>
    </row>
    <row r="3960" spans="1:6" s="146" customFormat="1" x14ac:dyDescent="0.2">
      <c r="A3960" s="48">
        <v>411200</v>
      </c>
      <c r="B3960" s="49" t="s">
        <v>47</v>
      </c>
      <c r="C3960" s="58">
        <v>101000</v>
      </c>
      <c r="D3960" s="58">
        <v>97500</v>
      </c>
      <c r="E3960" s="58">
        <v>0</v>
      </c>
      <c r="F3960" s="283">
        <f t="shared" si="1143"/>
        <v>96.534653465346537</v>
      </c>
    </row>
    <row r="3961" spans="1:6" s="146" customFormat="1" ht="40.5" x14ac:dyDescent="0.2">
      <c r="A3961" s="48">
        <v>411300</v>
      </c>
      <c r="B3961" s="49" t="s">
        <v>48</v>
      </c>
      <c r="C3961" s="58">
        <v>144000</v>
      </c>
      <c r="D3961" s="58">
        <v>176000</v>
      </c>
      <c r="E3961" s="58">
        <v>0</v>
      </c>
      <c r="F3961" s="283">
        <f t="shared" si="1143"/>
        <v>122.22222222222223</v>
      </c>
    </row>
    <row r="3962" spans="1:6" s="146" customFormat="1" x14ac:dyDescent="0.2">
      <c r="A3962" s="48">
        <v>411400</v>
      </c>
      <c r="B3962" s="49" t="s">
        <v>49</v>
      </c>
      <c r="C3962" s="58">
        <v>22500</v>
      </c>
      <c r="D3962" s="58">
        <v>36000</v>
      </c>
      <c r="E3962" s="58">
        <v>0</v>
      </c>
      <c r="F3962" s="283">
        <f t="shared" si="1143"/>
        <v>160</v>
      </c>
    </row>
    <row r="3963" spans="1:6" s="103" customFormat="1" x14ac:dyDescent="0.2">
      <c r="A3963" s="46">
        <v>412000</v>
      </c>
      <c r="B3963" s="51" t="s">
        <v>50</v>
      </c>
      <c r="C3963" s="45">
        <f t="shared" ref="C3963:D3963" si="1146">SUM(C3964:C3975)</f>
        <v>399000</v>
      </c>
      <c r="D3963" s="45">
        <f t="shared" si="1146"/>
        <v>403000</v>
      </c>
      <c r="E3963" s="45">
        <f t="shared" ref="E3963" si="1147">SUM(E3964:E3975)</f>
        <v>0</v>
      </c>
      <c r="F3963" s="282">
        <f t="shared" si="1143"/>
        <v>101.00250626566417</v>
      </c>
    </row>
    <row r="3964" spans="1:6" s="146" customFormat="1" x14ac:dyDescent="0.2">
      <c r="A3964" s="56">
        <v>412100</v>
      </c>
      <c r="B3964" s="49" t="s">
        <v>51</v>
      </c>
      <c r="C3964" s="58">
        <v>7000</v>
      </c>
      <c r="D3964" s="58">
        <v>11000</v>
      </c>
      <c r="E3964" s="58">
        <v>0</v>
      </c>
      <c r="F3964" s="283">
        <f t="shared" si="1143"/>
        <v>157.14285714285714</v>
      </c>
    </row>
    <row r="3965" spans="1:6" s="146" customFormat="1" x14ac:dyDescent="0.2">
      <c r="A3965" s="48">
        <v>412200</v>
      </c>
      <c r="B3965" s="49" t="s">
        <v>52</v>
      </c>
      <c r="C3965" s="58">
        <v>62000</v>
      </c>
      <c r="D3965" s="58">
        <v>69000</v>
      </c>
      <c r="E3965" s="58">
        <v>0</v>
      </c>
      <c r="F3965" s="283">
        <f t="shared" si="1143"/>
        <v>111.29032258064515</v>
      </c>
    </row>
    <row r="3966" spans="1:6" s="146" customFormat="1" x14ac:dyDescent="0.2">
      <c r="A3966" s="48">
        <v>412300</v>
      </c>
      <c r="B3966" s="49" t="s">
        <v>53</v>
      </c>
      <c r="C3966" s="58">
        <v>45000</v>
      </c>
      <c r="D3966" s="58">
        <v>43000</v>
      </c>
      <c r="E3966" s="58">
        <v>0</v>
      </c>
      <c r="F3966" s="283">
        <f t="shared" si="1143"/>
        <v>95.555555555555557</v>
      </c>
    </row>
    <row r="3967" spans="1:6" s="146" customFormat="1" x14ac:dyDescent="0.2">
      <c r="A3967" s="48">
        <v>412500</v>
      </c>
      <c r="B3967" s="49" t="s">
        <v>57</v>
      </c>
      <c r="C3967" s="58">
        <v>30000</v>
      </c>
      <c r="D3967" s="58">
        <v>27000</v>
      </c>
      <c r="E3967" s="58">
        <v>0</v>
      </c>
      <c r="F3967" s="283">
        <f t="shared" si="1143"/>
        <v>90</v>
      </c>
    </row>
    <row r="3968" spans="1:6" s="146" customFormat="1" x14ac:dyDescent="0.2">
      <c r="A3968" s="48">
        <v>412600</v>
      </c>
      <c r="B3968" s="49" t="s">
        <v>58</v>
      </c>
      <c r="C3968" s="58">
        <v>10000</v>
      </c>
      <c r="D3968" s="58">
        <v>10000</v>
      </c>
      <c r="E3968" s="58">
        <v>0</v>
      </c>
      <c r="F3968" s="283">
        <f t="shared" si="1143"/>
        <v>100</v>
      </c>
    </row>
    <row r="3969" spans="1:6" s="146" customFormat="1" x14ac:dyDescent="0.2">
      <c r="A3969" s="48">
        <v>412700</v>
      </c>
      <c r="B3969" s="49" t="s">
        <v>60</v>
      </c>
      <c r="C3969" s="58">
        <v>158000</v>
      </c>
      <c r="D3969" s="58">
        <v>148000</v>
      </c>
      <c r="E3969" s="58">
        <v>0</v>
      </c>
      <c r="F3969" s="283">
        <f t="shared" si="1143"/>
        <v>93.670886075949369</v>
      </c>
    </row>
    <row r="3970" spans="1:6" s="146" customFormat="1" x14ac:dyDescent="0.2">
      <c r="A3970" s="48">
        <v>412900</v>
      </c>
      <c r="B3970" s="53" t="s">
        <v>74</v>
      </c>
      <c r="C3970" s="58">
        <v>8000</v>
      </c>
      <c r="D3970" s="58">
        <v>8000</v>
      </c>
      <c r="E3970" s="58">
        <v>0</v>
      </c>
      <c r="F3970" s="283">
        <f t="shared" si="1143"/>
        <v>100</v>
      </c>
    </row>
    <row r="3971" spans="1:6" s="146" customFormat="1" x14ac:dyDescent="0.2">
      <c r="A3971" s="48">
        <v>412900</v>
      </c>
      <c r="B3971" s="53" t="s">
        <v>75</v>
      </c>
      <c r="C3971" s="58">
        <v>44000</v>
      </c>
      <c r="D3971" s="58">
        <v>44000</v>
      </c>
      <c r="E3971" s="58">
        <v>0</v>
      </c>
      <c r="F3971" s="283">
        <f t="shared" si="1143"/>
        <v>100</v>
      </c>
    </row>
    <row r="3972" spans="1:6" s="146" customFormat="1" x14ac:dyDescent="0.2">
      <c r="A3972" s="48">
        <v>412900</v>
      </c>
      <c r="B3972" s="53" t="s">
        <v>76</v>
      </c>
      <c r="C3972" s="58">
        <v>21500</v>
      </c>
      <c r="D3972" s="58">
        <v>21500</v>
      </c>
      <c r="E3972" s="58">
        <v>0</v>
      </c>
      <c r="F3972" s="283">
        <f t="shared" si="1143"/>
        <v>100</v>
      </c>
    </row>
    <row r="3973" spans="1:6" s="146" customFormat="1" x14ac:dyDescent="0.2">
      <c r="A3973" s="48">
        <v>412900</v>
      </c>
      <c r="B3973" s="53" t="s">
        <v>77</v>
      </c>
      <c r="C3973" s="58">
        <v>4500</v>
      </c>
      <c r="D3973" s="58">
        <v>4500</v>
      </c>
      <c r="E3973" s="58">
        <v>0</v>
      </c>
      <c r="F3973" s="283">
        <f t="shared" si="1143"/>
        <v>100</v>
      </c>
    </row>
    <row r="3974" spans="1:6" s="146" customFormat="1" x14ac:dyDescent="0.2">
      <c r="A3974" s="48">
        <v>412900</v>
      </c>
      <c r="B3974" s="53" t="s">
        <v>78</v>
      </c>
      <c r="C3974" s="58">
        <v>6000</v>
      </c>
      <c r="D3974" s="58">
        <v>2000</v>
      </c>
      <c r="E3974" s="58">
        <v>0</v>
      </c>
      <c r="F3974" s="283">
        <f t="shared" si="1143"/>
        <v>33.333333333333329</v>
      </c>
    </row>
    <row r="3975" spans="1:6" s="146" customFormat="1" x14ac:dyDescent="0.2">
      <c r="A3975" s="48">
        <v>412900</v>
      </c>
      <c r="B3975" s="53" t="s">
        <v>80</v>
      </c>
      <c r="C3975" s="58">
        <v>3000</v>
      </c>
      <c r="D3975" s="58">
        <v>15000</v>
      </c>
      <c r="E3975" s="58">
        <v>0</v>
      </c>
      <c r="F3975" s="283"/>
    </row>
    <row r="3976" spans="1:6" s="103" customFormat="1" x14ac:dyDescent="0.2">
      <c r="A3976" s="46">
        <v>415000</v>
      </c>
      <c r="B3976" s="80" t="s">
        <v>119</v>
      </c>
      <c r="C3976" s="45">
        <f t="shared" ref="C3976:D3976" si="1148">C3977</f>
        <v>1000</v>
      </c>
      <c r="D3976" s="45">
        <f t="shared" si="1148"/>
        <v>1000</v>
      </c>
      <c r="E3976" s="45">
        <f t="shared" ref="E3976" si="1149">E3977</f>
        <v>0</v>
      </c>
      <c r="F3976" s="282">
        <f t="shared" si="1143"/>
        <v>100</v>
      </c>
    </row>
    <row r="3977" spans="1:6" s="146" customFormat="1" x14ac:dyDescent="0.2">
      <c r="A3977" s="48">
        <v>415200</v>
      </c>
      <c r="B3977" s="49" t="s">
        <v>123</v>
      </c>
      <c r="C3977" s="58">
        <v>1000</v>
      </c>
      <c r="D3977" s="58">
        <v>1000</v>
      </c>
      <c r="E3977" s="58">
        <v>0</v>
      </c>
      <c r="F3977" s="283">
        <f t="shared" si="1143"/>
        <v>100</v>
      </c>
    </row>
    <row r="3978" spans="1:6" s="103" customFormat="1" ht="40.5" x14ac:dyDescent="0.2">
      <c r="A3978" s="46">
        <v>418000</v>
      </c>
      <c r="B3978" s="51" t="s">
        <v>198</v>
      </c>
      <c r="C3978" s="45">
        <f>C3980+0+C3979</f>
        <v>7000</v>
      </c>
      <c r="D3978" s="45">
        <f>D3980+0+D3979</f>
        <v>27000</v>
      </c>
      <c r="E3978" s="45">
        <f>E3980+0+E3979</f>
        <v>0</v>
      </c>
      <c r="F3978" s="282"/>
    </row>
    <row r="3979" spans="1:6" s="146" customFormat="1" x14ac:dyDescent="0.2">
      <c r="A3979" s="56">
        <v>418200</v>
      </c>
      <c r="B3979" s="49" t="s">
        <v>199</v>
      </c>
      <c r="C3979" s="50">
        <v>0</v>
      </c>
      <c r="D3979" s="58">
        <v>20000</v>
      </c>
      <c r="E3979" s="58">
        <v>0</v>
      </c>
      <c r="F3979" s="283">
        <v>0</v>
      </c>
    </row>
    <row r="3980" spans="1:6" s="146" customFormat="1" x14ac:dyDescent="0.2">
      <c r="A3980" s="48">
        <v>418400</v>
      </c>
      <c r="B3980" s="49" t="s">
        <v>200</v>
      </c>
      <c r="C3980" s="58">
        <v>7000</v>
      </c>
      <c r="D3980" s="58">
        <v>7000</v>
      </c>
      <c r="E3980" s="58">
        <v>0</v>
      </c>
      <c r="F3980" s="283">
        <f t="shared" si="1143"/>
        <v>100</v>
      </c>
    </row>
    <row r="3981" spans="1:6" s="103" customFormat="1" x14ac:dyDescent="0.2">
      <c r="A3981" s="46">
        <v>510000</v>
      </c>
      <c r="B3981" s="51" t="s">
        <v>244</v>
      </c>
      <c r="C3981" s="45">
        <f>C3982+C3984+C3986</f>
        <v>578000</v>
      </c>
      <c r="D3981" s="45">
        <f>D3982+D3984+D3986</f>
        <v>623000</v>
      </c>
      <c r="E3981" s="45">
        <f>E3982+E3984+E3986</f>
        <v>0</v>
      </c>
      <c r="F3981" s="282">
        <f t="shared" si="1143"/>
        <v>107.78546712802768</v>
      </c>
    </row>
    <row r="3982" spans="1:6" s="103" customFormat="1" x14ac:dyDescent="0.2">
      <c r="A3982" s="46">
        <v>511000</v>
      </c>
      <c r="B3982" s="51" t="s">
        <v>245</v>
      </c>
      <c r="C3982" s="45">
        <f>C3983+0</f>
        <v>253000</v>
      </c>
      <c r="D3982" s="45">
        <f>D3983+0</f>
        <v>271000</v>
      </c>
      <c r="E3982" s="45">
        <f>E3983+0</f>
        <v>0</v>
      </c>
      <c r="F3982" s="282">
        <f t="shared" si="1143"/>
        <v>107.11462450592886</v>
      </c>
    </row>
    <row r="3983" spans="1:6" s="146" customFormat="1" x14ac:dyDescent="0.2">
      <c r="A3983" s="48">
        <v>511300</v>
      </c>
      <c r="B3983" s="49" t="s">
        <v>248</v>
      </c>
      <c r="C3983" s="58">
        <v>253000</v>
      </c>
      <c r="D3983" s="58">
        <v>271000</v>
      </c>
      <c r="E3983" s="58">
        <v>0</v>
      </c>
      <c r="F3983" s="283">
        <f t="shared" si="1143"/>
        <v>107.11462450592886</v>
      </c>
    </row>
    <row r="3984" spans="1:6" s="103" customFormat="1" x14ac:dyDescent="0.2">
      <c r="A3984" s="46">
        <v>516000</v>
      </c>
      <c r="B3984" s="51" t="s">
        <v>256</v>
      </c>
      <c r="C3984" s="45">
        <f t="shared" ref="C3984:D3984" si="1150">C3985</f>
        <v>220000</v>
      </c>
      <c r="D3984" s="45">
        <f t="shared" si="1150"/>
        <v>247000</v>
      </c>
      <c r="E3984" s="45">
        <f t="shared" ref="E3984" si="1151">E3985</f>
        <v>0</v>
      </c>
      <c r="F3984" s="282">
        <f t="shared" si="1143"/>
        <v>112.27272727272728</v>
      </c>
    </row>
    <row r="3985" spans="1:6" s="146" customFormat="1" x14ac:dyDescent="0.2">
      <c r="A3985" s="48">
        <v>516100</v>
      </c>
      <c r="B3985" s="49" t="s">
        <v>256</v>
      </c>
      <c r="C3985" s="58">
        <v>220000</v>
      </c>
      <c r="D3985" s="58">
        <v>247000</v>
      </c>
      <c r="E3985" s="58">
        <v>0</v>
      </c>
      <c r="F3985" s="283">
        <f t="shared" si="1143"/>
        <v>112.27272727272728</v>
      </c>
    </row>
    <row r="3986" spans="1:6" s="103" customFormat="1" x14ac:dyDescent="0.2">
      <c r="A3986" s="61">
        <v>518000</v>
      </c>
      <c r="B3986" s="51" t="s">
        <v>257</v>
      </c>
      <c r="C3986" s="45">
        <f t="shared" ref="C3986:D3986" si="1152">C3987</f>
        <v>105000</v>
      </c>
      <c r="D3986" s="45">
        <f t="shared" si="1152"/>
        <v>105000</v>
      </c>
      <c r="E3986" s="45">
        <f t="shared" ref="E3986" si="1153">E3987</f>
        <v>0</v>
      </c>
      <c r="F3986" s="282">
        <f t="shared" si="1143"/>
        <v>100</v>
      </c>
    </row>
    <row r="3987" spans="1:6" s="146" customFormat="1" x14ac:dyDescent="0.2">
      <c r="A3987" s="52">
        <v>518100</v>
      </c>
      <c r="B3987" s="49" t="s">
        <v>257</v>
      </c>
      <c r="C3987" s="58">
        <v>105000</v>
      </c>
      <c r="D3987" s="58">
        <v>105000</v>
      </c>
      <c r="E3987" s="58">
        <v>0</v>
      </c>
      <c r="F3987" s="283">
        <f t="shared" si="1143"/>
        <v>100</v>
      </c>
    </row>
    <row r="3988" spans="1:6" s="103" customFormat="1" x14ac:dyDescent="0.2">
      <c r="A3988" s="46">
        <v>630000</v>
      </c>
      <c r="B3988" s="51" t="s">
        <v>275</v>
      </c>
      <c r="C3988" s="45">
        <f t="shared" ref="C3988:D3988" si="1154">C3991+C3989</f>
        <v>53000</v>
      </c>
      <c r="D3988" s="45">
        <f t="shared" si="1154"/>
        <v>125000</v>
      </c>
      <c r="E3988" s="45">
        <f t="shared" ref="E3988" si="1155">E3991+E3989</f>
        <v>0</v>
      </c>
      <c r="F3988" s="282">
        <f t="shared" si="1143"/>
        <v>235.84905660377359</v>
      </c>
    </row>
    <row r="3989" spans="1:6" s="103" customFormat="1" x14ac:dyDescent="0.2">
      <c r="A3989" s="46">
        <v>631000</v>
      </c>
      <c r="B3989" s="51" t="s">
        <v>276</v>
      </c>
      <c r="C3989" s="45">
        <f t="shared" ref="C3989:D3989" si="1156">C3990</f>
        <v>3000</v>
      </c>
      <c r="D3989" s="45">
        <f t="shared" si="1156"/>
        <v>3000</v>
      </c>
      <c r="E3989" s="45">
        <f t="shared" ref="E3989" si="1157">E3990</f>
        <v>0</v>
      </c>
      <c r="F3989" s="282">
        <f t="shared" si="1143"/>
        <v>100</v>
      </c>
    </row>
    <row r="3990" spans="1:6" s="146" customFormat="1" x14ac:dyDescent="0.2">
      <c r="A3990" s="48">
        <v>631900</v>
      </c>
      <c r="B3990" s="49" t="s">
        <v>279</v>
      </c>
      <c r="C3990" s="58">
        <v>3000</v>
      </c>
      <c r="D3990" s="58">
        <v>3000</v>
      </c>
      <c r="E3990" s="58">
        <v>0</v>
      </c>
      <c r="F3990" s="283">
        <f t="shared" si="1143"/>
        <v>100</v>
      </c>
    </row>
    <row r="3991" spans="1:6" s="103" customFormat="1" x14ac:dyDescent="0.2">
      <c r="A3991" s="46">
        <v>638000</v>
      </c>
      <c r="B3991" s="51" t="s">
        <v>282</v>
      </c>
      <c r="C3991" s="45">
        <f t="shared" ref="C3991:D3991" si="1158">C3992</f>
        <v>50000</v>
      </c>
      <c r="D3991" s="45">
        <f t="shared" si="1158"/>
        <v>122000</v>
      </c>
      <c r="E3991" s="45">
        <f t="shared" ref="E3991" si="1159">E3992</f>
        <v>0</v>
      </c>
      <c r="F3991" s="282">
        <f t="shared" si="1143"/>
        <v>244</v>
      </c>
    </row>
    <row r="3992" spans="1:6" s="146" customFormat="1" x14ac:dyDescent="0.2">
      <c r="A3992" s="48">
        <v>638100</v>
      </c>
      <c r="B3992" s="49" t="s">
        <v>283</v>
      </c>
      <c r="C3992" s="58">
        <v>50000</v>
      </c>
      <c r="D3992" s="58">
        <v>122000</v>
      </c>
      <c r="E3992" s="58">
        <v>0</v>
      </c>
      <c r="F3992" s="283">
        <f t="shared" si="1143"/>
        <v>244</v>
      </c>
    </row>
    <row r="3993" spans="1:6" s="146" customFormat="1" x14ac:dyDescent="0.2">
      <c r="A3993" s="89"/>
      <c r="B3993" s="83" t="s">
        <v>292</v>
      </c>
      <c r="C3993" s="87">
        <f>C3957+C3981+C3988+0</f>
        <v>4125500</v>
      </c>
      <c r="D3993" s="87">
        <f>D3957+D3981+D3988+0</f>
        <v>4528500</v>
      </c>
      <c r="E3993" s="87">
        <f>E3957+E3981+E3988+0</f>
        <v>0</v>
      </c>
      <c r="F3993" s="34">
        <f t="shared" si="1143"/>
        <v>109.76851290752636</v>
      </c>
    </row>
    <row r="3994" spans="1:6" s="146" customFormat="1" x14ac:dyDescent="0.2">
      <c r="A3994" s="43"/>
      <c r="B3994" s="79"/>
      <c r="C3994" s="67"/>
      <c r="D3994" s="67"/>
      <c r="E3994" s="67"/>
      <c r="F3994" s="279"/>
    </row>
    <row r="3995" spans="1:6" s="146" customFormat="1" x14ac:dyDescent="0.2">
      <c r="A3995" s="43"/>
      <c r="B3995" s="79"/>
      <c r="C3995" s="67"/>
      <c r="D3995" s="67"/>
      <c r="E3995" s="67"/>
      <c r="F3995" s="279"/>
    </row>
    <row r="3996" spans="1:6" s="146" customFormat="1" x14ac:dyDescent="0.2">
      <c r="A3996" s="48" t="s">
        <v>812</v>
      </c>
      <c r="B3996" s="49"/>
      <c r="C3996" s="67"/>
      <c r="D3996" s="67"/>
      <c r="E3996" s="67"/>
      <c r="F3996" s="279"/>
    </row>
    <row r="3997" spans="1:6" s="146" customFormat="1" x14ac:dyDescent="0.2">
      <c r="A3997" s="48" t="s">
        <v>489</v>
      </c>
      <c r="B3997" s="49"/>
      <c r="C3997" s="67"/>
      <c r="D3997" s="67"/>
      <c r="E3997" s="67"/>
      <c r="F3997" s="279"/>
    </row>
    <row r="3998" spans="1:6" s="146" customFormat="1" x14ac:dyDescent="0.2">
      <c r="A3998" s="48" t="s">
        <v>440</v>
      </c>
      <c r="B3998" s="49"/>
      <c r="C3998" s="67"/>
      <c r="D3998" s="67"/>
      <c r="E3998" s="67"/>
      <c r="F3998" s="279"/>
    </row>
    <row r="3999" spans="1:6" s="146" customFormat="1" x14ac:dyDescent="0.2">
      <c r="A3999" s="48" t="s">
        <v>291</v>
      </c>
      <c r="B3999" s="49"/>
      <c r="C3999" s="67"/>
      <c r="D3999" s="67"/>
      <c r="E3999" s="67"/>
      <c r="F3999" s="279"/>
    </row>
    <row r="4000" spans="1:6" s="146" customFormat="1" x14ac:dyDescent="0.2">
      <c r="A4000" s="43"/>
      <c r="B4000" s="49"/>
      <c r="C4000" s="67"/>
      <c r="D4000" s="67"/>
      <c r="E4000" s="67"/>
      <c r="F4000" s="279"/>
    </row>
    <row r="4001" spans="1:6" s="103" customFormat="1" x14ac:dyDescent="0.2">
      <c r="A4001" s="46">
        <v>410000</v>
      </c>
      <c r="B4001" s="47" t="s">
        <v>44</v>
      </c>
      <c r="C4001" s="45">
        <f t="shared" ref="C4001:D4001" si="1160">C4002+C4007+C4020</f>
        <v>7291800</v>
      </c>
      <c r="D4001" s="45">
        <f t="shared" si="1160"/>
        <v>8157200</v>
      </c>
      <c r="E4001" s="45">
        <f t="shared" ref="E4001" si="1161">E4002+E4007+E4020</f>
        <v>0</v>
      </c>
      <c r="F4001" s="282">
        <f t="shared" ref="F4001:F4030" si="1162">D4001/C4001*100</f>
        <v>111.86812583998464</v>
      </c>
    </row>
    <row r="4002" spans="1:6" s="103" customFormat="1" x14ac:dyDescent="0.2">
      <c r="A4002" s="46">
        <v>411000</v>
      </c>
      <c r="B4002" s="47" t="s">
        <v>45</v>
      </c>
      <c r="C4002" s="45">
        <f t="shared" ref="C4002:D4002" si="1163">SUM(C4003:C4006)</f>
        <v>6400000</v>
      </c>
      <c r="D4002" s="45">
        <f t="shared" si="1163"/>
        <v>7220300</v>
      </c>
      <c r="E4002" s="45">
        <f t="shared" ref="E4002" si="1164">SUM(E4003:E4006)</f>
        <v>0</v>
      </c>
      <c r="F4002" s="282">
        <f t="shared" si="1162"/>
        <v>112.8171875</v>
      </c>
    </row>
    <row r="4003" spans="1:6" s="146" customFormat="1" x14ac:dyDescent="0.2">
      <c r="A4003" s="48">
        <v>411100</v>
      </c>
      <c r="B4003" s="49" t="s">
        <v>46</v>
      </c>
      <c r="C4003" s="58">
        <v>6150000</v>
      </c>
      <c r="D4003" s="58">
        <v>6950000</v>
      </c>
      <c r="E4003" s="58">
        <v>0</v>
      </c>
      <c r="F4003" s="283">
        <f t="shared" si="1162"/>
        <v>113.00813008130082</v>
      </c>
    </row>
    <row r="4004" spans="1:6" s="146" customFormat="1" x14ac:dyDescent="0.2">
      <c r="A4004" s="48">
        <v>411200</v>
      </c>
      <c r="B4004" s="49" t="s">
        <v>47</v>
      </c>
      <c r="C4004" s="58">
        <v>80000</v>
      </c>
      <c r="D4004" s="58">
        <v>85300</v>
      </c>
      <c r="E4004" s="58">
        <v>0</v>
      </c>
      <c r="F4004" s="283">
        <f t="shared" si="1162"/>
        <v>106.62499999999999</v>
      </c>
    </row>
    <row r="4005" spans="1:6" s="146" customFormat="1" ht="40.5" x14ac:dyDescent="0.2">
      <c r="A4005" s="56">
        <v>411300</v>
      </c>
      <c r="B4005" s="49" t="s">
        <v>48</v>
      </c>
      <c r="C4005" s="58">
        <v>120000</v>
      </c>
      <c r="D4005" s="58">
        <v>120000</v>
      </c>
      <c r="E4005" s="58">
        <v>0</v>
      </c>
      <c r="F4005" s="283">
        <f t="shared" si="1162"/>
        <v>100</v>
      </c>
    </row>
    <row r="4006" spans="1:6" s="146" customFormat="1" x14ac:dyDescent="0.2">
      <c r="A4006" s="48">
        <v>411400</v>
      </c>
      <c r="B4006" s="49" t="s">
        <v>49</v>
      </c>
      <c r="C4006" s="58">
        <v>50000</v>
      </c>
      <c r="D4006" s="58">
        <v>65000</v>
      </c>
      <c r="E4006" s="58">
        <v>0</v>
      </c>
      <c r="F4006" s="283">
        <f t="shared" si="1162"/>
        <v>130</v>
      </c>
    </row>
    <row r="4007" spans="1:6" s="103" customFormat="1" x14ac:dyDescent="0.2">
      <c r="A4007" s="46">
        <v>412000</v>
      </c>
      <c r="B4007" s="51" t="s">
        <v>50</v>
      </c>
      <c r="C4007" s="45">
        <f t="shared" ref="C4007:D4007" si="1165">SUM(C4008:C4019)</f>
        <v>889800</v>
      </c>
      <c r="D4007" s="45">
        <f t="shared" si="1165"/>
        <v>934900</v>
      </c>
      <c r="E4007" s="45">
        <f t="shared" ref="E4007" si="1166">SUM(E4008:E4019)</f>
        <v>0</v>
      </c>
      <c r="F4007" s="282">
        <f t="shared" si="1162"/>
        <v>105.06855473140031</v>
      </c>
    </row>
    <row r="4008" spans="1:6" s="146" customFormat="1" x14ac:dyDescent="0.2">
      <c r="A4008" s="48">
        <v>412200</v>
      </c>
      <c r="B4008" s="49" t="s">
        <v>52</v>
      </c>
      <c r="C4008" s="58">
        <v>381900</v>
      </c>
      <c r="D4008" s="58">
        <v>400000</v>
      </c>
      <c r="E4008" s="58">
        <v>0</v>
      </c>
      <c r="F4008" s="283">
        <f t="shared" si="1162"/>
        <v>104.73946059177794</v>
      </c>
    </row>
    <row r="4009" spans="1:6" s="146" customFormat="1" x14ac:dyDescent="0.2">
      <c r="A4009" s="48">
        <v>412300</v>
      </c>
      <c r="B4009" s="49" t="s">
        <v>53</v>
      </c>
      <c r="C4009" s="58">
        <v>44400</v>
      </c>
      <c r="D4009" s="58">
        <v>44400</v>
      </c>
      <c r="E4009" s="58">
        <v>0</v>
      </c>
      <c r="F4009" s="283">
        <f t="shared" si="1162"/>
        <v>100</v>
      </c>
    </row>
    <row r="4010" spans="1:6" s="146" customFormat="1" x14ac:dyDescent="0.2">
      <c r="A4010" s="48">
        <v>412400</v>
      </c>
      <c r="B4010" s="49" t="s">
        <v>55</v>
      </c>
      <c r="C4010" s="58">
        <v>140000</v>
      </c>
      <c r="D4010" s="58">
        <v>140000</v>
      </c>
      <c r="E4010" s="58">
        <v>0</v>
      </c>
      <c r="F4010" s="283">
        <f t="shared" si="1162"/>
        <v>100</v>
      </c>
    </row>
    <row r="4011" spans="1:6" s="146" customFormat="1" x14ac:dyDescent="0.2">
      <c r="A4011" s="48">
        <v>412500</v>
      </c>
      <c r="B4011" s="49" t="s">
        <v>57</v>
      </c>
      <c r="C4011" s="58">
        <v>35000</v>
      </c>
      <c r="D4011" s="58">
        <v>35000</v>
      </c>
      <c r="E4011" s="58">
        <v>0</v>
      </c>
      <c r="F4011" s="283">
        <f t="shared" si="1162"/>
        <v>100</v>
      </c>
    </row>
    <row r="4012" spans="1:6" s="146" customFormat="1" x14ac:dyDescent="0.2">
      <c r="A4012" s="48">
        <v>412600</v>
      </c>
      <c r="B4012" s="49" t="s">
        <v>58</v>
      </c>
      <c r="C4012" s="58">
        <v>42000</v>
      </c>
      <c r="D4012" s="58">
        <v>46000</v>
      </c>
      <c r="E4012" s="58">
        <v>0</v>
      </c>
      <c r="F4012" s="283">
        <f t="shared" si="1162"/>
        <v>109.52380952380953</v>
      </c>
    </row>
    <row r="4013" spans="1:6" s="146" customFormat="1" x14ac:dyDescent="0.2">
      <c r="A4013" s="48">
        <v>412700</v>
      </c>
      <c r="B4013" s="49" t="s">
        <v>60</v>
      </c>
      <c r="C4013" s="58">
        <v>25700</v>
      </c>
      <c r="D4013" s="58">
        <v>25700</v>
      </c>
      <c r="E4013" s="58">
        <v>0</v>
      </c>
      <c r="F4013" s="283">
        <f t="shared" si="1162"/>
        <v>100</v>
      </c>
    </row>
    <row r="4014" spans="1:6" s="146" customFormat="1" x14ac:dyDescent="0.2">
      <c r="A4014" s="48">
        <v>412800</v>
      </c>
      <c r="B4014" s="49" t="s">
        <v>73</v>
      </c>
      <c r="C4014" s="58">
        <v>8200</v>
      </c>
      <c r="D4014" s="58">
        <v>8200</v>
      </c>
      <c r="E4014" s="58">
        <v>0</v>
      </c>
      <c r="F4014" s="283">
        <f t="shared" si="1162"/>
        <v>100</v>
      </c>
    </row>
    <row r="4015" spans="1:6" s="146" customFormat="1" x14ac:dyDescent="0.2">
      <c r="A4015" s="48">
        <v>412900</v>
      </c>
      <c r="B4015" s="53" t="s">
        <v>74</v>
      </c>
      <c r="C4015" s="58">
        <v>10000</v>
      </c>
      <c r="D4015" s="58">
        <v>10000</v>
      </c>
      <c r="E4015" s="58">
        <v>0</v>
      </c>
      <c r="F4015" s="283">
        <f t="shared" si="1162"/>
        <v>100</v>
      </c>
    </row>
    <row r="4016" spans="1:6" s="146" customFormat="1" x14ac:dyDescent="0.2">
      <c r="A4016" s="48">
        <v>412900</v>
      </c>
      <c r="B4016" s="53" t="s">
        <v>75</v>
      </c>
      <c r="C4016" s="58">
        <v>87000</v>
      </c>
      <c r="D4016" s="58">
        <v>100000</v>
      </c>
      <c r="E4016" s="58">
        <v>0</v>
      </c>
      <c r="F4016" s="283">
        <f t="shared" si="1162"/>
        <v>114.94252873563218</v>
      </c>
    </row>
    <row r="4017" spans="1:6" s="146" customFormat="1" x14ac:dyDescent="0.2">
      <c r="A4017" s="48">
        <v>412900</v>
      </c>
      <c r="B4017" s="53" t="s">
        <v>76</v>
      </c>
      <c r="C4017" s="58">
        <v>2000</v>
      </c>
      <c r="D4017" s="58">
        <v>2000</v>
      </c>
      <c r="E4017" s="58">
        <v>0</v>
      </c>
      <c r="F4017" s="283">
        <f t="shared" si="1162"/>
        <v>100</v>
      </c>
    </row>
    <row r="4018" spans="1:6" s="146" customFormat="1" x14ac:dyDescent="0.2">
      <c r="A4018" s="48">
        <v>412900</v>
      </c>
      <c r="B4018" s="53" t="s">
        <v>77</v>
      </c>
      <c r="C4018" s="58">
        <v>3600</v>
      </c>
      <c r="D4018" s="58">
        <v>3600</v>
      </c>
      <c r="E4018" s="58">
        <v>0</v>
      </c>
      <c r="F4018" s="283">
        <f t="shared" si="1162"/>
        <v>100</v>
      </c>
    </row>
    <row r="4019" spans="1:6" s="146" customFormat="1" x14ac:dyDescent="0.2">
      <c r="A4019" s="48">
        <v>412900</v>
      </c>
      <c r="B4019" s="53" t="s">
        <v>80</v>
      </c>
      <c r="C4019" s="58">
        <v>110000</v>
      </c>
      <c r="D4019" s="58">
        <v>120000</v>
      </c>
      <c r="E4019" s="58">
        <v>0</v>
      </c>
      <c r="F4019" s="283">
        <f t="shared" si="1162"/>
        <v>109.09090909090908</v>
      </c>
    </row>
    <row r="4020" spans="1:6" s="103" customFormat="1" x14ac:dyDescent="0.2">
      <c r="A4020" s="46">
        <v>419000</v>
      </c>
      <c r="B4020" s="51" t="s">
        <v>201</v>
      </c>
      <c r="C4020" s="45">
        <f t="shared" ref="C4020:D4020" si="1167">C4021</f>
        <v>2000</v>
      </c>
      <c r="D4020" s="45">
        <f t="shared" si="1167"/>
        <v>2000</v>
      </c>
      <c r="E4020" s="45">
        <f t="shared" ref="E4020" si="1168">E4021</f>
        <v>0</v>
      </c>
      <c r="F4020" s="282">
        <f t="shared" si="1162"/>
        <v>100</v>
      </c>
    </row>
    <row r="4021" spans="1:6" s="146" customFormat="1" x14ac:dyDescent="0.2">
      <c r="A4021" s="56">
        <v>419100</v>
      </c>
      <c r="B4021" s="49" t="s">
        <v>201</v>
      </c>
      <c r="C4021" s="58">
        <v>2000</v>
      </c>
      <c r="D4021" s="58">
        <v>2000</v>
      </c>
      <c r="E4021" s="58">
        <v>0</v>
      </c>
      <c r="F4021" s="283">
        <f t="shared" si="1162"/>
        <v>100</v>
      </c>
    </row>
    <row r="4022" spans="1:6" s="103" customFormat="1" x14ac:dyDescent="0.2">
      <c r="A4022" s="46">
        <v>510000</v>
      </c>
      <c r="B4022" s="51" t="s">
        <v>244</v>
      </c>
      <c r="C4022" s="45">
        <f>C4023+C4025</f>
        <v>415000</v>
      </c>
      <c r="D4022" s="45">
        <f>D4023+D4025</f>
        <v>415000</v>
      </c>
      <c r="E4022" s="45">
        <f>E4023+E4025</f>
        <v>0</v>
      </c>
      <c r="F4022" s="282">
        <f t="shared" si="1162"/>
        <v>100</v>
      </c>
    </row>
    <row r="4023" spans="1:6" s="103" customFormat="1" x14ac:dyDescent="0.2">
      <c r="A4023" s="46">
        <v>511000</v>
      </c>
      <c r="B4023" s="51" t="s">
        <v>245</v>
      </c>
      <c r="C4023" s="45">
        <f>C4024+0+0</f>
        <v>15000</v>
      </c>
      <c r="D4023" s="45">
        <f>D4024+0+0</f>
        <v>15000</v>
      </c>
      <c r="E4023" s="45">
        <f>E4024+0+0</f>
        <v>0</v>
      </c>
      <c r="F4023" s="282">
        <f t="shared" si="1162"/>
        <v>100</v>
      </c>
    </row>
    <row r="4024" spans="1:6" s="146" customFormat="1" x14ac:dyDescent="0.2">
      <c r="A4024" s="48">
        <v>511300</v>
      </c>
      <c r="B4024" s="49" t="s">
        <v>248</v>
      </c>
      <c r="C4024" s="58">
        <v>15000</v>
      </c>
      <c r="D4024" s="58">
        <v>15000</v>
      </c>
      <c r="E4024" s="58">
        <v>0</v>
      </c>
      <c r="F4024" s="283">
        <f t="shared" si="1162"/>
        <v>100</v>
      </c>
    </row>
    <row r="4025" spans="1:6" s="103" customFormat="1" x14ac:dyDescent="0.2">
      <c r="A4025" s="46">
        <v>516000</v>
      </c>
      <c r="B4025" s="51" t="s">
        <v>256</v>
      </c>
      <c r="C4025" s="45">
        <f t="shared" ref="C4025:D4025" si="1169">C4026</f>
        <v>400000</v>
      </c>
      <c r="D4025" s="45">
        <f t="shared" si="1169"/>
        <v>400000</v>
      </c>
      <c r="E4025" s="45">
        <f t="shared" ref="E4025" si="1170">E4026</f>
        <v>0</v>
      </c>
      <c r="F4025" s="282">
        <f t="shared" si="1162"/>
        <v>100</v>
      </c>
    </row>
    <row r="4026" spans="1:6" s="146" customFormat="1" x14ac:dyDescent="0.2">
      <c r="A4026" s="48">
        <v>516100</v>
      </c>
      <c r="B4026" s="49" t="s">
        <v>256</v>
      </c>
      <c r="C4026" s="58">
        <v>400000</v>
      </c>
      <c r="D4026" s="58">
        <v>400000</v>
      </c>
      <c r="E4026" s="58">
        <v>0</v>
      </c>
      <c r="F4026" s="283">
        <f t="shared" si="1162"/>
        <v>100</v>
      </c>
    </row>
    <row r="4027" spans="1:6" s="146" customFormat="1" x14ac:dyDescent="0.2">
      <c r="A4027" s="46">
        <v>630000</v>
      </c>
      <c r="B4027" s="51" t="s">
        <v>275</v>
      </c>
      <c r="C4027" s="45">
        <f>0+C4028</f>
        <v>167999.99</v>
      </c>
      <c r="D4027" s="45">
        <f>0+D4028</f>
        <v>260000</v>
      </c>
      <c r="E4027" s="45">
        <f>0+E4028</f>
        <v>0</v>
      </c>
      <c r="F4027" s="282">
        <f t="shared" si="1162"/>
        <v>154.76191397392344</v>
      </c>
    </row>
    <row r="4028" spans="1:6" s="103" customFormat="1" x14ac:dyDescent="0.2">
      <c r="A4028" s="46">
        <v>638000</v>
      </c>
      <c r="B4028" s="51" t="s">
        <v>282</v>
      </c>
      <c r="C4028" s="45">
        <f t="shared" ref="C4028:D4028" si="1171">+C4029</f>
        <v>167999.99</v>
      </c>
      <c r="D4028" s="45">
        <f t="shared" si="1171"/>
        <v>260000</v>
      </c>
      <c r="E4028" s="45">
        <f t="shared" ref="E4028" si="1172">E4029</f>
        <v>0</v>
      </c>
      <c r="F4028" s="282">
        <f t="shared" si="1162"/>
        <v>154.76191397392344</v>
      </c>
    </row>
    <row r="4029" spans="1:6" s="146" customFormat="1" x14ac:dyDescent="0.2">
      <c r="A4029" s="48">
        <v>638100</v>
      </c>
      <c r="B4029" s="49" t="s">
        <v>283</v>
      </c>
      <c r="C4029" s="58">
        <v>167999.99</v>
      </c>
      <c r="D4029" s="58">
        <v>260000</v>
      </c>
      <c r="E4029" s="58">
        <v>0</v>
      </c>
      <c r="F4029" s="283">
        <f t="shared" si="1162"/>
        <v>154.76191397392344</v>
      </c>
    </row>
    <row r="4030" spans="1:6" s="105" customFormat="1" x14ac:dyDescent="0.2">
      <c r="A4030" s="63"/>
      <c r="B4030" s="64" t="s">
        <v>292</v>
      </c>
      <c r="C4030" s="65">
        <f>C4001+C4022+C4027</f>
        <v>7874799.9900000002</v>
      </c>
      <c r="D4030" s="65">
        <f>D4001+D4022+D4027</f>
        <v>8832200</v>
      </c>
      <c r="E4030" s="65">
        <f>E4001+E4022+E4027</f>
        <v>0</v>
      </c>
      <c r="F4030" s="34">
        <f t="shared" si="1162"/>
        <v>112.1577692286252</v>
      </c>
    </row>
    <row r="4031" spans="1:6" s="146" customFormat="1" x14ac:dyDescent="0.2">
      <c r="A4031" s="43"/>
      <c r="B4031" s="79"/>
      <c r="C4031" s="67"/>
      <c r="D4031" s="67"/>
      <c r="E4031" s="67"/>
      <c r="F4031" s="279"/>
    </row>
    <row r="4032" spans="1:6" s="146" customFormat="1" x14ac:dyDescent="0.2">
      <c r="A4032" s="43"/>
      <c r="B4032" s="79"/>
      <c r="C4032" s="67"/>
      <c r="D4032" s="67"/>
      <c r="E4032" s="67"/>
      <c r="F4032" s="279"/>
    </row>
    <row r="4033" spans="1:6" s="30" customFormat="1" x14ac:dyDescent="0.2">
      <c r="A4033" s="48" t="s">
        <v>735</v>
      </c>
      <c r="B4033" s="51"/>
      <c r="C4033" s="50"/>
      <c r="D4033" s="50"/>
      <c r="E4033" s="50"/>
      <c r="F4033" s="284"/>
    </row>
    <row r="4034" spans="1:6" s="30" customFormat="1" x14ac:dyDescent="0.2">
      <c r="A4034" s="48" t="s">
        <v>490</v>
      </c>
      <c r="B4034" s="51"/>
      <c r="C4034" s="50"/>
      <c r="D4034" s="50"/>
      <c r="E4034" s="50"/>
      <c r="F4034" s="284"/>
    </row>
    <row r="4035" spans="1:6" s="30" customFormat="1" x14ac:dyDescent="0.2">
      <c r="A4035" s="48" t="s">
        <v>391</v>
      </c>
      <c r="B4035" s="51"/>
      <c r="C4035" s="50"/>
      <c r="D4035" s="50"/>
      <c r="E4035" s="50"/>
      <c r="F4035" s="284"/>
    </row>
    <row r="4036" spans="1:6" s="30" customFormat="1" x14ac:dyDescent="0.2">
      <c r="A4036" s="48" t="s">
        <v>291</v>
      </c>
      <c r="B4036" s="51"/>
      <c r="C4036" s="50"/>
      <c r="D4036" s="50"/>
      <c r="E4036" s="50"/>
      <c r="F4036" s="284"/>
    </row>
    <row r="4037" spans="1:6" s="30" customFormat="1" x14ac:dyDescent="0.2">
      <c r="A4037" s="48"/>
      <c r="B4037" s="79"/>
      <c r="C4037" s="67"/>
      <c r="D4037" s="67"/>
      <c r="E4037" s="67"/>
      <c r="F4037" s="279"/>
    </row>
    <row r="4038" spans="1:6" s="30" customFormat="1" x14ac:dyDescent="0.2">
      <c r="A4038" s="46">
        <v>410000</v>
      </c>
      <c r="B4038" s="47" t="s">
        <v>44</v>
      </c>
      <c r="C4038" s="45">
        <f>C4039+C4044+C4058+C4062+0+0+C4064+0</f>
        <v>5560100</v>
      </c>
      <c r="D4038" s="45">
        <f>D4039+D4044+D4058+D4062+0+0+D4064+0</f>
        <v>5670100</v>
      </c>
      <c r="E4038" s="45">
        <f>E4039+E4044+E4058+E4062+0+0+E4064+0</f>
        <v>0</v>
      </c>
      <c r="F4038" s="282">
        <f t="shared" ref="F4038:F4061" si="1173">D4038/C4038*100</f>
        <v>101.97838168378266</v>
      </c>
    </row>
    <row r="4039" spans="1:6" s="30" customFormat="1" x14ac:dyDescent="0.2">
      <c r="A4039" s="46">
        <v>411000</v>
      </c>
      <c r="B4039" s="47" t="s">
        <v>45</v>
      </c>
      <c r="C4039" s="45">
        <f t="shared" ref="C4039:D4039" si="1174">SUM(C4040:C4043)</f>
        <v>2510000</v>
      </c>
      <c r="D4039" s="45">
        <f t="shared" si="1174"/>
        <v>2620000</v>
      </c>
      <c r="E4039" s="45">
        <f t="shared" ref="E4039" si="1175">SUM(E4040:E4043)</f>
        <v>0</v>
      </c>
      <c r="F4039" s="282">
        <f t="shared" si="1173"/>
        <v>104.38247011952191</v>
      </c>
    </row>
    <row r="4040" spans="1:6" s="30" customFormat="1" x14ac:dyDescent="0.2">
      <c r="A4040" s="48">
        <v>411100</v>
      </c>
      <c r="B4040" s="49" t="s">
        <v>46</v>
      </c>
      <c r="C4040" s="58">
        <v>2375000</v>
      </c>
      <c r="D4040" s="58">
        <v>2465000</v>
      </c>
      <c r="E4040" s="58">
        <v>0</v>
      </c>
      <c r="F4040" s="283">
        <f t="shared" si="1173"/>
        <v>103.78947368421052</v>
      </c>
    </row>
    <row r="4041" spans="1:6" s="30" customFormat="1" x14ac:dyDescent="0.2">
      <c r="A4041" s="48">
        <v>411200</v>
      </c>
      <c r="B4041" s="49" t="s">
        <v>47</v>
      </c>
      <c r="C4041" s="58">
        <v>70000</v>
      </c>
      <c r="D4041" s="58">
        <v>70000</v>
      </c>
      <c r="E4041" s="58">
        <v>0</v>
      </c>
      <c r="F4041" s="283">
        <f t="shared" si="1173"/>
        <v>100</v>
      </c>
    </row>
    <row r="4042" spans="1:6" s="30" customFormat="1" ht="40.5" x14ac:dyDescent="0.2">
      <c r="A4042" s="48">
        <v>411300</v>
      </c>
      <c r="B4042" s="49" t="s">
        <v>48</v>
      </c>
      <c r="C4042" s="58">
        <v>35000</v>
      </c>
      <c r="D4042" s="58">
        <v>55000</v>
      </c>
      <c r="E4042" s="58">
        <v>0</v>
      </c>
      <c r="F4042" s="283">
        <f t="shared" si="1173"/>
        <v>157.14285714285714</v>
      </c>
    </row>
    <row r="4043" spans="1:6" s="30" customFormat="1" x14ac:dyDescent="0.2">
      <c r="A4043" s="48">
        <v>411400</v>
      </c>
      <c r="B4043" s="49" t="s">
        <v>49</v>
      </c>
      <c r="C4043" s="58">
        <v>30000</v>
      </c>
      <c r="D4043" s="58">
        <v>30000</v>
      </c>
      <c r="E4043" s="58">
        <v>0</v>
      </c>
      <c r="F4043" s="283">
        <f t="shared" si="1173"/>
        <v>100</v>
      </c>
    </row>
    <row r="4044" spans="1:6" s="30" customFormat="1" x14ac:dyDescent="0.2">
      <c r="A4044" s="46">
        <v>412000</v>
      </c>
      <c r="B4044" s="51" t="s">
        <v>50</v>
      </c>
      <c r="C4044" s="45">
        <f t="shared" ref="C4044:D4044" si="1176">SUM(C4045:C4057)</f>
        <v>1017000</v>
      </c>
      <c r="D4044" s="45">
        <f t="shared" si="1176"/>
        <v>1017000</v>
      </c>
      <c r="E4044" s="45">
        <f t="shared" ref="E4044" si="1177">SUM(E4045:E4057)</f>
        <v>0</v>
      </c>
      <c r="F4044" s="282">
        <f t="shared" si="1173"/>
        <v>100</v>
      </c>
    </row>
    <row r="4045" spans="1:6" s="30" customFormat="1" x14ac:dyDescent="0.2">
      <c r="A4045" s="48">
        <v>412200</v>
      </c>
      <c r="B4045" s="49" t="s">
        <v>52</v>
      </c>
      <c r="C4045" s="58">
        <v>36000</v>
      </c>
      <c r="D4045" s="58">
        <v>36000</v>
      </c>
      <c r="E4045" s="58">
        <v>0</v>
      </c>
      <c r="F4045" s="283">
        <f t="shared" si="1173"/>
        <v>100</v>
      </c>
    </row>
    <row r="4046" spans="1:6" s="30" customFormat="1" x14ac:dyDescent="0.2">
      <c r="A4046" s="48">
        <v>412300</v>
      </c>
      <c r="B4046" s="49" t="s">
        <v>53</v>
      </c>
      <c r="C4046" s="58">
        <v>22000</v>
      </c>
      <c r="D4046" s="58">
        <v>22000</v>
      </c>
      <c r="E4046" s="58">
        <v>0</v>
      </c>
      <c r="F4046" s="283">
        <f t="shared" si="1173"/>
        <v>100</v>
      </c>
    </row>
    <row r="4047" spans="1:6" s="30" customFormat="1" x14ac:dyDescent="0.2">
      <c r="A4047" s="48">
        <v>412500</v>
      </c>
      <c r="B4047" s="49" t="s">
        <v>57</v>
      </c>
      <c r="C4047" s="58">
        <v>60000</v>
      </c>
      <c r="D4047" s="58">
        <v>60000</v>
      </c>
      <c r="E4047" s="58">
        <v>0</v>
      </c>
      <c r="F4047" s="283">
        <f t="shared" si="1173"/>
        <v>100</v>
      </c>
    </row>
    <row r="4048" spans="1:6" s="30" customFormat="1" x14ac:dyDescent="0.2">
      <c r="A4048" s="48">
        <v>412600</v>
      </c>
      <c r="B4048" s="49" t="s">
        <v>58</v>
      </c>
      <c r="C4048" s="58">
        <v>131000</v>
      </c>
      <c r="D4048" s="58">
        <v>131000</v>
      </c>
      <c r="E4048" s="58">
        <v>0</v>
      </c>
      <c r="F4048" s="283">
        <f t="shared" si="1173"/>
        <v>100</v>
      </c>
    </row>
    <row r="4049" spans="1:6" s="30" customFormat="1" x14ac:dyDescent="0.2">
      <c r="A4049" s="48">
        <v>412700</v>
      </c>
      <c r="B4049" s="49" t="s">
        <v>60</v>
      </c>
      <c r="C4049" s="58">
        <v>80000</v>
      </c>
      <c r="D4049" s="58">
        <v>80000</v>
      </c>
      <c r="E4049" s="58">
        <v>0</v>
      </c>
      <c r="F4049" s="283">
        <f t="shared" si="1173"/>
        <v>100</v>
      </c>
    </row>
    <row r="4050" spans="1:6" s="30" customFormat="1" x14ac:dyDescent="0.2">
      <c r="A4050" s="48">
        <v>412700</v>
      </c>
      <c r="B4050" s="49" t="s">
        <v>766</v>
      </c>
      <c r="C4050" s="58">
        <v>500000</v>
      </c>
      <c r="D4050" s="58">
        <v>500000</v>
      </c>
      <c r="E4050" s="58">
        <v>0</v>
      </c>
      <c r="F4050" s="283">
        <f t="shared" si="1173"/>
        <v>100</v>
      </c>
    </row>
    <row r="4051" spans="1:6" s="30" customFormat="1" x14ac:dyDescent="0.2">
      <c r="A4051" s="48">
        <v>412900</v>
      </c>
      <c r="B4051" s="53" t="s">
        <v>74</v>
      </c>
      <c r="C4051" s="58">
        <v>2000</v>
      </c>
      <c r="D4051" s="58">
        <v>2000</v>
      </c>
      <c r="E4051" s="58">
        <v>0</v>
      </c>
      <c r="F4051" s="283">
        <f t="shared" si="1173"/>
        <v>100</v>
      </c>
    </row>
    <row r="4052" spans="1:6" s="30" customFormat="1" x14ac:dyDescent="0.2">
      <c r="A4052" s="48">
        <v>412900</v>
      </c>
      <c r="B4052" s="53" t="s">
        <v>75</v>
      </c>
      <c r="C4052" s="58">
        <v>125000</v>
      </c>
      <c r="D4052" s="58">
        <v>125000</v>
      </c>
      <c r="E4052" s="58">
        <v>0</v>
      </c>
      <c r="F4052" s="283">
        <f t="shared" si="1173"/>
        <v>100</v>
      </c>
    </row>
    <row r="4053" spans="1:6" s="30" customFormat="1" x14ac:dyDescent="0.2">
      <c r="A4053" s="48">
        <v>412900</v>
      </c>
      <c r="B4053" s="53" t="s">
        <v>76</v>
      </c>
      <c r="C4053" s="58">
        <v>4000</v>
      </c>
      <c r="D4053" s="58">
        <v>4000</v>
      </c>
      <c r="E4053" s="58">
        <v>0</v>
      </c>
      <c r="F4053" s="283">
        <f t="shared" si="1173"/>
        <v>100</v>
      </c>
    </row>
    <row r="4054" spans="1:6" s="30" customFormat="1" x14ac:dyDescent="0.2">
      <c r="A4054" s="48">
        <v>412900</v>
      </c>
      <c r="B4054" s="53" t="s">
        <v>77</v>
      </c>
      <c r="C4054" s="58">
        <v>5000</v>
      </c>
      <c r="D4054" s="58">
        <v>5000</v>
      </c>
      <c r="E4054" s="58">
        <v>0</v>
      </c>
      <c r="F4054" s="283">
        <f t="shared" si="1173"/>
        <v>100</v>
      </c>
    </row>
    <row r="4055" spans="1:6" s="30" customFormat="1" x14ac:dyDescent="0.2">
      <c r="A4055" s="48">
        <v>412900</v>
      </c>
      <c r="B4055" s="49" t="s">
        <v>78</v>
      </c>
      <c r="C4055" s="58">
        <v>6000</v>
      </c>
      <c r="D4055" s="58">
        <v>6000</v>
      </c>
      <c r="E4055" s="58">
        <v>0</v>
      </c>
      <c r="F4055" s="283">
        <f t="shared" si="1173"/>
        <v>100</v>
      </c>
    </row>
    <row r="4056" spans="1:6" s="30" customFormat="1" ht="40.5" x14ac:dyDescent="0.2">
      <c r="A4056" s="48">
        <v>412900</v>
      </c>
      <c r="B4056" s="49" t="s">
        <v>817</v>
      </c>
      <c r="C4056" s="58">
        <v>40000</v>
      </c>
      <c r="D4056" s="58">
        <v>40000</v>
      </c>
      <c r="E4056" s="58">
        <v>0</v>
      </c>
      <c r="F4056" s="283">
        <f t="shared" si="1173"/>
        <v>100</v>
      </c>
    </row>
    <row r="4057" spans="1:6" s="30" customFormat="1" x14ac:dyDescent="0.2">
      <c r="A4057" s="48">
        <v>412900</v>
      </c>
      <c r="B4057" s="49" t="s">
        <v>80</v>
      </c>
      <c r="C4057" s="58">
        <v>6000</v>
      </c>
      <c r="D4057" s="58">
        <v>6000</v>
      </c>
      <c r="E4057" s="58">
        <v>0</v>
      </c>
      <c r="F4057" s="283">
        <f t="shared" si="1173"/>
        <v>100</v>
      </c>
    </row>
    <row r="4058" spans="1:6" s="86" customFormat="1" x14ac:dyDescent="0.2">
      <c r="A4058" s="46">
        <v>415000</v>
      </c>
      <c r="B4058" s="51" t="s">
        <v>119</v>
      </c>
      <c r="C4058" s="45">
        <f>SUM(C4059:C4061)</f>
        <v>2030000</v>
      </c>
      <c r="D4058" s="45">
        <f>SUM(D4059:D4061)</f>
        <v>2030000</v>
      </c>
      <c r="E4058" s="45">
        <f>SUM(E4059:E4061)</f>
        <v>0</v>
      </c>
      <c r="F4058" s="282">
        <f t="shared" si="1173"/>
        <v>100</v>
      </c>
    </row>
    <row r="4059" spans="1:6" s="30" customFormat="1" ht="40.5" x14ac:dyDescent="0.2">
      <c r="A4059" s="48">
        <v>415200</v>
      </c>
      <c r="B4059" s="95" t="s">
        <v>747</v>
      </c>
      <c r="C4059" s="58">
        <v>2000000</v>
      </c>
      <c r="D4059" s="58">
        <v>2000000</v>
      </c>
      <c r="E4059" s="58">
        <v>0</v>
      </c>
      <c r="F4059" s="283">
        <f t="shared" si="1173"/>
        <v>100</v>
      </c>
    </row>
    <row r="4060" spans="1:6" s="30" customFormat="1" x14ac:dyDescent="0.2">
      <c r="A4060" s="48">
        <v>415200</v>
      </c>
      <c r="B4060" s="49" t="s">
        <v>144</v>
      </c>
      <c r="C4060" s="58">
        <v>20000</v>
      </c>
      <c r="D4060" s="58">
        <v>20000</v>
      </c>
      <c r="E4060" s="58">
        <v>0</v>
      </c>
      <c r="F4060" s="283">
        <f t="shared" si="1173"/>
        <v>100</v>
      </c>
    </row>
    <row r="4061" spans="1:6" s="30" customFormat="1" x14ac:dyDescent="0.2">
      <c r="A4061" s="48">
        <v>415200</v>
      </c>
      <c r="B4061" s="49" t="s">
        <v>314</v>
      </c>
      <c r="C4061" s="58">
        <v>10000</v>
      </c>
      <c r="D4061" s="58">
        <v>10000</v>
      </c>
      <c r="E4061" s="58">
        <v>0</v>
      </c>
      <c r="F4061" s="283">
        <f t="shared" si="1173"/>
        <v>100</v>
      </c>
    </row>
    <row r="4062" spans="1:6" s="86" customFormat="1" x14ac:dyDescent="0.2">
      <c r="A4062" s="46">
        <v>416000</v>
      </c>
      <c r="B4062" s="51" t="s">
        <v>168</v>
      </c>
      <c r="C4062" s="45">
        <f t="shared" ref="C4062:D4062" si="1178">C4063</f>
        <v>999.99999999999989</v>
      </c>
      <c r="D4062" s="45">
        <f t="shared" si="1178"/>
        <v>1000</v>
      </c>
      <c r="E4062" s="45">
        <f t="shared" ref="E4062" si="1179">E4063</f>
        <v>0</v>
      </c>
      <c r="F4062" s="282">
        <f t="shared" ref="F4062:F4077" si="1180">D4062/C4062*100</f>
        <v>100.00000000000003</v>
      </c>
    </row>
    <row r="4063" spans="1:6" s="30" customFormat="1" x14ac:dyDescent="0.2">
      <c r="A4063" s="56">
        <v>416100</v>
      </c>
      <c r="B4063" s="49" t="s">
        <v>491</v>
      </c>
      <c r="C4063" s="58">
        <v>999.99999999999989</v>
      </c>
      <c r="D4063" s="58">
        <v>1000</v>
      </c>
      <c r="E4063" s="58">
        <v>0</v>
      </c>
      <c r="F4063" s="283">
        <f t="shared" si="1180"/>
        <v>100.00000000000003</v>
      </c>
    </row>
    <row r="4064" spans="1:6" s="55" customFormat="1" ht="40.5" x14ac:dyDescent="0.2">
      <c r="A4064" s="46">
        <v>418000</v>
      </c>
      <c r="B4064" s="51" t="s">
        <v>198</v>
      </c>
      <c r="C4064" s="45">
        <f t="shared" ref="C4064:D4064" si="1181">C4065</f>
        <v>2100</v>
      </c>
      <c r="D4064" s="45">
        <f t="shared" si="1181"/>
        <v>2100</v>
      </c>
      <c r="E4064" s="45">
        <f t="shared" ref="E4064" si="1182">E4065</f>
        <v>0</v>
      </c>
      <c r="F4064" s="282">
        <f t="shared" si="1180"/>
        <v>100</v>
      </c>
    </row>
    <row r="4065" spans="1:6" s="30" customFormat="1" x14ac:dyDescent="0.2">
      <c r="A4065" s="56">
        <v>418400</v>
      </c>
      <c r="B4065" s="49" t="s">
        <v>200</v>
      </c>
      <c r="C4065" s="58">
        <v>2100</v>
      </c>
      <c r="D4065" s="58">
        <v>2100</v>
      </c>
      <c r="E4065" s="58">
        <v>0</v>
      </c>
      <c r="F4065" s="283">
        <f t="shared" si="1180"/>
        <v>100</v>
      </c>
    </row>
    <row r="4066" spans="1:6" s="30" customFormat="1" x14ac:dyDescent="0.2">
      <c r="A4066" s="46">
        <v>510000</v>
      </c>
      <c r="B4066" s="51" t="s">
        <v>244</v>
      </c>
      <c r="C4066" s="45">
        <f>C4067+C4069</f>
        <v>30000</v>
      </c>
      <c r="D4066" s="45">
        <f>D4067+D4069</f>
        <v>30000</v>
      </c>
      <c r="E4066" s="45">
        <f>E4067+E4069</f>
        <v>0</v>
      </c>
      <c r="F4066" s="282">
        <f t="shared" si="1180"/>
        <v>100</v>
      </c>
    </row>
    <row r="4067" spans="1:6" s="30" customFormat="1" x14ac:dyDescent="0.2">
      <c r="A4067" s="46">
        <v>511000</v>
      </c>
      <c r="B4067" s="51" t="s">
        <v>245</v>
      </c>
      <c r="C4067" s="45">
        <f>SUM(C4068:C4068)</f>
        <v>10000</v>
      </c>
      <c r="D4067" s="45">
        <f>SUM(D4068:D4068)</f>
        <v>10000</v>
      </c>
      <c r="E4067" s="45">
        <f>SUM(E4068:E4068)</f>
        <v>0</v>
      </c>
      <c r="F4067" s="282">
        <f t="shared" si="1180"/>
        <v>100</v>
      </c>
    </row>
    <row r="4068" spans="1:6" s="30" customFormat="1" x14ac:dyDescent="0.2">
      <c r="A4068" s="48">
        <v>511300</v>
      </c>
      <c r="B4068" s="49" t="s">
        <v>248</v>
      </c>
      <c r="C4068" s="58">
        <v>10000</v>
      </c>
      <c r="D4068" s="58">
        <v>10000</v>
      </c>
      <c r="E4068" s="58">
        <v>0</v>
      </c>
      <c r="F4068" s="283">
        <f t="shared" si="1180"/>
        <v>100</v>
      </c>
    </row>
    <row r="4069" spans="1:6" s="55" customFormat="1" x14ac:dyDescent="0.2">
      <c r="A4069" s="46">
        <v>516000</v>
      </c>
      <c r="B4069" s="51" t="s">
        <v>256</v>
      </c>
      <c r="C4069" s="45">
        <f t="shared" ref="C4069:D4069" si="1183">C4070</f>
        <v>20000</v>
      </c>
      <c r="D4069" s="45">
        <f t="shared" si="1183"/>
        <v>20000</v>
      </c>
      <c r="E4069" s="45">
        <f t="shared" ref="E4069" si="1184">E4070</f>
        <v>0</v>
      </c>
      <c r="F4069" s="282">
        <f t="shared" si="1180"/>
        <v>100</v>
      </c>
    </row>
    <row r="4070" spans="1:6" s="30" customFormat="1" x14ac:dyDescent="0.2">
      <c r="A4070" s="48">
        <v>516100</v>
      </c>
      <c r="B4070" s="49" t="s">
        <v>256</v>
      </c>
      <c r="C4070" s="58">
        <v>20000</v>
      </c>
      <c r="D4070" s="58">
        <v>20000</v>
      </c>
      <c r="E4070" s="58">
        <v>0</v>
      </c>
      <c r="F4070" s="283">
        <f t="shared" si="1180"/>
        <v>100</v>
      </c>
    </row>
    <row r="4071" spans="1:6" s="55" customFormat="1" x14ac:dyDescent="0.2">
      <c r="A4071" s="46">
        <v>630000</v>
      </c>
      <c r="B4071" s="51" t="s">
        <v>275</v>
      </c>
      <c r="C4071" s="45">
        <f>C4072+C4075</f>
        <v>4035000</v>
      </c>
      <c r="D4071" s="45">
        <f>D4072+D4075</f>
        <v>5035000</v>
      </c>
      <c r="E4071" s="45">
        <f>E4072+E4075</f>
        <v>0</v>
      </c>
      <c r="F4071" s="282">
        <f t="shared" si="1180"/>
        <v>124.78314745972739</v>
      </c>
    </row>
    <row r="4072" spans="1:6" s="55" customFormat="1" x14ac:dyDescent="0.2">
      <c r="A4072" s="46">
        <v>631000</v>
      </c>
      <c r="B4072" s="51" t="s">
        <v>276</v>
      </c>
      <c r="C4072" s="45">
        <f>0+C4073+C4074</f>
        <v>4005000</v>
      </c>
      <c r="D4072" s="45">
        <f>0+D4073+D4074</f>
        <v>5005000</v>
      </c>
      <c r="E4072" s="45">
        <f>0+E4073+E4074</f>
        <v>0</v>
      </c>
      <c r="F4072" s="282">
        <f t="shared" si="1180"/>
        <v>124.96878901373283</v>
      </c>
    </row>
    <row r="4073" spans="1:6" s="30" customFormat="1" x14ac:dyDescent="0.2">
      <c r="A4073" s="56">
        <v>631200</v>
      </c>
      <c r="B4073" s="49" t="s">
        <v>278</v>
      </c>
      <c r="C4073" s="58">
        <v>4000000</v>
      </c>
      <c r="D4073" s="58">
        <v>5000000</v>
      </c>
      <c r="E4073" s="58">
        <v>0</v>
      </c>
      <c r="F4073" s="283">
        <f t="shared" si="1180"/>
        <v>125</v>
      </c>
    </row>
    <row r="4074" spans="1:6" s="30" customFormat="1" x14ac:dyDescent="0.2">
      <c r="A4074" s="56">
        <v>631300</v>
      </c>
      <c r="B4074" s="49" t="s">
        <v>723</v>
      </c>
      <c r="C4074" s="58">
        <v>5000</v>
      </c>
      <c r="D4074" s="58">
        <v>5000</v>
      </c>
      <c r="E4074" s="58">
        <v>0</v>
      </c>
      <c r="F4074" s="283">
        <f t="shared" si="1180"/>
        <v>100</v>
      </c>
    </row>
    <row r="4075" spans="1:6" s="55" customFormat="1" x14ac:dyDescent="0.2">
      <c r="A4075" s="46">
        <v>638000</v>
      </c>
      <c r="B4075" s="51" t="s">
        <v>282</v>
      </c>
      <c r="C4075" s="45">
        <f t="shared" ref="C4075:D4075" si="1185">C4076</f>
        <v>30000</v>
      </c>
      <c r="D4075" s="45">
        <f t="shared" si="1185"/>
        <v>30000</v>
      </c>
      <c r="E4075" s="45">
        <f t="shared" ref="E4075" si="1186">E4076</f>
        <v>0</v>
      </c>
      <c r="F4075" s="282">
        <f t="shared" si="1180"/>
        <v>100</v>
      </c>
    </row>
    <row r="4076" spans="1:6" s="30" customFormat="1" x14ac:dyDescent="0.2">
      <c r="A4076" s="48">
        <v>638100</v>
      </c>
      <c r="B4076" s="49" t="s">
        <v>283</v>
      </c>
      <c r="C4076" s="58">
        <v>30000</v>
      </c>
      <c r="D4076" s="58">
        <v>30000</v>
      </c>
      <c r="E4076" s="58">
        <v>0</v>
      </c>
      <c r="F4076" s="283">
        <f t="shared" si="1180"/>
        <v>100</v>
      </c>
    </row>
    <row r="4077" spans="1:6" s="30" customFormat="1" x14ac:dyDescent="0.2">
      <c r="A4077" s="89"/>
      <c r="B4077" s="83" t="s">
        <v>292</v>
      </c>
      <c r="C4077" s="87">
        <f>C4038+0+C4066+C4071+0</f>
        <v>9625100</v>
      </c>
      <c r="D4077" s="87">
        <f>D4038+0+D4066+D4071+0</f>
        <v>10735100</v>
      </c>
      <c r="E4077" s="87">
        <f>E4038+0+E4066+E4071+0</f>
        <v>0</v>
      </c>
      <c r="F4077" s="34">
        <f t="shared" si="1180"/>
        <v>111.53234771586789</v>
      </c>
    </row>
    <row r="4078" spans="1:6" s="30" customFormat="1" x14ac:dyDescent="0.2">
      <c r="A4078" s="66"/>
      <c r="B4078" s="44"/>
      <c r="C4078" s="67"/>
      <c r="D4078" s="67"/>
      <c r="E4078" s="67"/>
      <c r="F4078" s="280"/>
    </row>
    <row r="4079" spans="1:6" s="30" customFormat="1" x14ac:dyDescent="0.2">
      <c r="A4079" s="43"/>
      <c r="B4079" s="44"/>
      <c r="C4079" s="50"/>
      <c r="D4079" s="50"/>
      <c r="E4079" s="50"/>
      <c r="F4079" s="284"/>
    </row>
    <row r="4080" spans="1:6" s="30" customFormat="1" x14ac:dyDescent="0.2">
      <c r="A4080" s="48" t="s">
        <v>493</v>
      </c>
      <c r="B4080" s="100"/>
      <c r="C4080" s="50"/>
      <c r="D4080" s="50"/>
      <c r="E4080" s="50"/>
      <c r="F4080" s="284"/>
    </row>
    <row r="4081" spans="1:6" s="30" customFormat="1" x14ac:dyDescent="0.2">
      <c r="A4081" s="48" t="s">
        <v>490</v>
      </c>
      <c r="B4081" s="51"/>
      <c r="C4081" s="50"/>
      <c r="D4081" s="50"/>
      <c r="E4081" s="50"/>
      <c r="F4081" s="284"/>
    </row>
    <row r="4082" spans="1:6" s="30" customFormat="1" x14ac:dyDescent="0.2">
      <c r="A4082" s="48" t="s">
        <v>397</v>
      </c>
      <c r="B4082" s="51"/>
      <c r="C4082" s="50"/>
      <c r="D4082" s="50"/>
      <c r="E4082" s="50"/>
      <c r="F4082" s="284"/>
    </row>
    <row r="4083" spans="1:6" s="30" customFormat="1" x14ac:dyDescent="0.2">
      <c r="A4083" s="48" t="s">
        <v>291</v>
      </c>
      <c r="B4083" s="51"/>
      <c r="C4083" s="50"/>
      <c r="D4083" s="50"/>
      <c r="E4083" s="50"/>
      <c r="F4083" s="284"/>
    </row>
    <row r="4084" spans="1:6" s="30" customFormat="1" x14ac:dyDescent="0.2">
      <c r="A4084" s="48"/>
      <c r="B4084" s="79"/>
      <c r="C4084" s="67"/>
      <c r="D4084" s="67"/>
      <c r="E4084" s="67"/>
      <c r="F4084" s="279"/>
    </row>
    <row r="4085" spans="1:6" s="30" customFormat="1" x14ac:dyDescent="0.2">
      <c r="A4085" s="46">
        <v>410000</v>
      </c>
      <c r="B4085" s="47" t="s">
        <v>44</v>
      </c>
      <c r="C4085" s="45">
        <f>C4086+C4091+0</f>
        <v>1940900</v>
      </c>
      <c r="D4085" s="45">
        <f>D4086+D4091+0</f>
        <v>2037900</v>
      </c>
      <c r="E4085" s="45">
        <f>E4086+E4091+0</f>
        <v>0</v>
      </c>
      <c r="F4085" s="282">
        <f t="shared" ref="F4085:F4111" si="1187">D4085/C4085*100</f>
        <v>104.9976814879695</v>
      </c>
    </row>
    <row r="4086" spans="1:6" s="30" customFormat="1" x14ac:dyDescent="0.2">
      <c r="A4086" s="46">
        <v>411000</v>
      </c>
      <c r="B4086" s="47" t="s">
        <v>45</v>
      </c>
      <c r="C4086" s="45">
        <f t="shared" ref="C4086:D4086" si="1188">SUM(C4087:C4090)</f>
        <v>729200</v>
      </c>
      <c r="D4086" s="45">
        <f t="shared" si="1188"/>
        <v>813200</v>
      </c>
      <c r="E4086" s="45">
        <f t="shared" ref="E4086" si="1189">SUM(E4087:E4090)</f>
        <v>0</v>
      </c>
      <c r="F4086" s="282">
        <f t="shared" si="1187"/>
        <v>111.51947339550192</v>
      </c>
    </row>
    <row r="4087" spans="1:6" s="30" customFormat="1" x14ac:dyDescent="0.2">
      <c r="A4087" s="48">
        <v>411100</v>
      </c>
      <c r="B4087" s="49" t="s">
        <v>46</v>
      </c>
      <c r="C4087" s="58">
        <v>676000</v>
      </c>
      <c r="D4087" s="58">
        <v>735000</v>
      </c>
      <c r="E4087" s="58">
        <v>0</v>
      </c>
      <c r="F4087" s="283">
        <f t="shared" si="1187"/>
        <v>108.72781065088756</v>
      </c>
    </row>
    <row r="4088" spans="1:6" s="30" customFormat="1" x14ac:dyDescent="0.2">
      <c r="A4088" s="48">
        <v>411200</v>
      </c>
      <c r="B4088" s="49" t="s">
        <v>47</v>
      </c>
      <c r="C4088" s="58">
        <v>33000</v>
      </c>
      <c r="D4088" s="58">
        <v>38000</v>
      </c>
      <c r="E4088" s="58">
        <v>0</v>
      </c>
      <c r="F4088" s="283">
        <f t="shared" si="1187"/>
        <v>115.15151515151516</v>
      </c>
    </row>
    <row r="4089" spans="1:6" s="30" customFormat="1" ht="40.5" x14ac:dyDescent="0.2">
      <c r="A4089" s="48">
        <v>411300</v>
      </c>
      <c r="B4089" s="49" t="s">
        <v>48</v>
      </c>
      <c r="C4089" s="58">
        <v>10000</v>
      </c>
      <c r="D4089" s="58">
        <v>24700</v>
      </c>
      <c r="E4089" s="58">
        <v>0</v>
      </c>
      <c r="F4089" s="283">
        <f t="shared" si="1187"/>
        <v>247.00000000000003</v>
      </c>
    </row>
    <row r="4090" spans="1:6" s="30" customFormat="1" x14ac:dyDescent="0.2">
      <c r="A4090" s="48">
        <v>411400</v>
      </c>
      <c r="B4090" s="49" t="s">
        <v>49</v>
      </c>
      <c r="C4090" s="58">
        <v>10200</v>
      </c>
      <c r="D4090" s="58">
        <v>15500</v>
      </c>
      <c r="E4090" s="58">
        <v>0</v>
      </c>
      <c r="F4090" s="283">
        <f t="shared" si="1187"/>
        <v>151.96078431372547</v>
      </c>
    </row>
    <row r="4091" spans="1:6" s="30" customFormat="1" x14ac:dyDescent="0.2">
      <c r="A4091" s="46">
        <v>412000</v>
      </c>
      <c r="B4091" s="51" t="s">
        <v>50</v>
      </c>
      <c r="C4091" s="45">
        <f t="shared" ref="C4091:D4091" si="1190">SUM(C4092:C4102)</f>
        <v>1211700</v>
      </c>
      <c r="D4091" s="45">
        <f t="shared" si="1190"/>
        <v>1224700</v>
      </c>
      <c r="E4091" s="45">
        <f t="shared" ref="E4091" si="1191">SUM(E4092:E4102)</f>
        <v>0</v>
      </c>
      <c r="F4091" s="282">
        <f t="shared" si="1187"/>
        <v>101.0728728233061</v>
      </c>
    </row>
    <row r="4092" spans="1:6" s="30" customFormat="1" x14ac:dyDescent="0.2">
      <c r="A4092" s="48">
        <v>412200</v>
      </c>
      <c r="B4092" s="49" t="s">
        <v>52</v>
      </c>
      <c r="C4092" s="58">
        <v>45000</v>
      </c>
      <c r="D4092" s="58">
        <v>45000</v>
      </c>
      <c r="E4092" s="58">
        <v>0</v>
      </c>
      <c r="F4092" s="283">
        <f t="shared" si="1187"/>
        <v>100</v>
      </c>
    </row>
    <row r="4093" spans="1:6" s="30" customFormat="1" x14ac:dyDescent="0.2">
      <c r="A4093" s="48">
        <v>412300</v>
      </c>
      <c r="B4093" s="49" t="s">
        <v>53</v>
      </c>
      <c r="C4093" s="58">
        <v>11000</v>
      </c>
      <c r="D4093" s="58">
        <v>11000</v>
      </c>
      <c r="E4093" s="58">
        <v>0</v>
      </c>
      <c r="F4093" s="283">
        <f t="shared" si="1187"/>
        <v>100</v>
      </c>
    </row>
    <row r="4094" spans="1:6" s="30" customFormat="1" x14ac:dyDescent="0.2">
      <c r="A4094" s="48">
        <v>412500</v>
      </c>
      <c r="B4094" s="49" t="s">
        <v>57</v>
      </c>
      <c r="C4094" s="58">
        <v>11000</v>
      </c>
      <c r="D4094" s="58">
        <v>16000</v>
      </c>
      <c r="E4094" s="58">
        <v>0</v>
      </c>
      <c r="F4094" s="283">
        <f t="shared" si="1187"/>
        <v>145.45454545454547</v>
      </c>
    </row>
    <row r="4095" spans="1:6" s="30" customFormat="1" x14ac:dyDescent="0.2">
      <c r="A4095" s="48">
        <v>412600</v>
      </c>
      <c r="B4095" s="49" t="s">
        <v>58</v>
      </c>
      <c r="C4095" s="58">
        <v>39000</v>
      </c>
      <c r="D4095" s="58">
        <v>40000</v>
      </c>
      <c r="E4095" s="58">
        <v>0</v>
      </c>
      <c r="F4095" s="283">
        <f t="shared" si="1187"/>
        <v>102.56410256410255</v>
      </c>
    </row>
    <row r="4096" spans="1:6" s="30" customFormat="1" x14ac:dyDescent="0.2">
      <c r="A4096" s="48">
        <v>412700</v>
      </c>
      <c r="B4096" s="49" t="s">
        <v>60</v>
      </c>
      <c r="C4096" s="58">
        <v>110000</v>
      </c>
      <c r="D4096" s="58">
        <v>110000</v>
      </c>
      <c r="E4096" s="58">
        <v>0</v>
      </c>
      <c r="F4096" s="283">
        <f t="shared" si="1187"/>
        <v>100</v>
      </c>
    </row>
    <row r="4097" spans="1:6" s="30" customFormat="1" x14ac:dyDescent="0.2">
      <c r="A4097" s="48">
        <v>412900</v>
      </c>
      <c r="B4097" s="53" t="s">
        <v>74</v>
      </c>
      <c r="C4097" s="58">
        <v>4000</v>
      </c>
      <c r="D4097" s="58">
        <v>4000</v>
      </c>
      <c r="E4097" s="58">
        <v>0</v>
      </c>
      <c r="F4097" s="283">
        <f t="shared" si="1187"/>
        <v>100</v>
      </c>
    </row>
    <row r="4098" spans="1:6" s="30" customFormat="1" x14ac:dyDescent="0.2">
      <c r="A4098" s="48">
        <v>412900</v>
      </c>
      <c r="B4098" s="53" t="s">
        <v>75</v>
      </c>
      <c r="C4098" s="58">
        <v>80000</v>
      </c>
      <c r="D4098" s="58">
        <v>195000</v>
      </c>
      <c r="E4098" s="58">
        <v>0</v>
      </c>
      <c r="F4098" s="283">
        <f t="shared" si="1187"/>
        <v>243.75</v>
      </c>
    </row>
    <row r="4099" spans="1:6" s="30" customFormat="1" x14ac:dyDescent="0.2">
      <c r="A4099" s="48">
        <v>412900</v>
      </c>
      <c r="B4099" s="53" t="s">
        <v>76</v>
      </c>
      <c r="C4099" s="58">
        <v>1000</v>
      </c>
      <c r="D4099" s="58">
        <v>2000</v>
      </c>
      <c r="E4099" s="58">
        <v>0</v>
      </c>
      <c r="F4099" s="283">
        <f t="shared" si="1187"/>
        <v>200</v>
      </c>
    </row>
    <row r="4100" spans="1:6" s="30" customFormat="1" x14ac:dyDescent="0.2">
      <c r="A4100" s="48">
        <v>412900</v>
      </c>
      <c r="B4100" s="53" t="s">
        <v>77</v>
      </c>
      <c r="C4100" s="58">
        <v>42500</v>
      </c>
      <c r="D4100" s="58">
        <v>42500</v>
      </c>
      <c r="E4100" s="58">
        <v>0</v>
      </c>
      <c r="F4100" s="283">
        <f t="shared" si="1187"/>
        <v>100</v>
      </c>
    </row>
    <row r="4101" spans="1:6" s="30" customFormat="1" x14ac:dyDescent="0.2">
      <c r="A4101" s="48">
        <v>412900</v>
      </c>
      <c r="B4101" s="53" t="s">
        <v>78</v>
      </c>
      <c r="C4101" s="58">
        <v>2000</v>
      </c>
      <c r="D4101" s="58">
        <v>2000</v>
      </c>
      <c r="E4101" s="58">
        <v>0</v>
      </c>
      <c r="F4101" s="283">
        <f t="shared" si="1187"/>
        <v>100</v>
      </c>
    </row>
    <row r="4102" spans="1:6" s="30" customFormat="1" x14ac:dyDescent="0.2">
      <c r="A4102" s="48">
        <v>412900</v>
      </c>
      <c r="B4102" s="49" t="s">
        <v>80</v>
      </c>
      <c r="C4102" s="58">
        <v>866200</v>
      </c>
      <c r="D4102" s="58">
        <v>757200</v>
      </c>
      <c r="E4102" s="58">
        <v>0</v>
      </c>
      <c r="F4102" s="283">
        <f t="shared" si="1187"/>
        <v>87.41630108519972</v>
      </c>
    </row>
    <row r="4103" spans="1:6" s="30" customFormat="1" x14ac:dyDescent="0.2">
      <c r="A4103" s="46">
        <v>510000</v>
      </c>
      <c r="B4103" s="51" t="s">
        <v>244</v>
      </c>
      <c r="C4103" s="45">
        <f>C4106+0+C4104</f>
        <v>12000</v>
      </c>
      <c r="D4103" s="45">
        <f>D4106+0+D4104</f>
        <v>19000</v>
      </c>
      <c r="E4103" s="45">
        <f>E4106+0+E4104</f>
        <v>0</v>
      </c>
      <c r="F4103" s="282">
        <f t="shared" si="1187"/>
        <v>158.33333333333331</v>
      </c>
    </row>
    <row r="4104" spans="1:6" s="55" customFormat="1" x14ac:dyDescent="0.2">
      <c r="A4104" s="46">
        <v>511000</v>
      </c>
      <c r="B4104" s="51" t="s">
        <v>245</v>
      </c>
      <c r="C4104" s="45">
        <f>SUM(C4105:C4105)</f>
        <v>10000</v>
      </c>
      <c r="D4104" s="45">
        <f>SUM(D4105:D4105)</f>
        <v>15000</v>
      </c>
      <c r="E4104" s="45">
        <f>SUM(E4105:E4105)</f>
        <v>0</v>
      </c>
      <c r="F4104" s="282">
        <f t="shared" si="1187"/>
        <v>150</v>
      </c>
    </row>
    <row r="4105" spans="1:6" s="30" customFormat="1" x14ac:dyDescent="0.2">
      <c r="A4105" s="48">
        <v>511300</v>
      </c>
      <c r="B4105" s="49" t="s">
        <v>248</v>
      </c>
      <c r="C4105" s="58">
        <v>10000</v>
      </c>
      <c r="D4105" s="58">
        <v>15000</v>
      </c>
      <c r="E4105" s="58">
        <v>0</v>
      </c>
      <c r="F4105" s="283">
        <f t="shared" si="1187"/>
        <v>150</v>
      </c>
    </row>
    <row r="4106" spans="1:6" s="55" customFormat="1" x14ac:dyDescent="0.2">
      <c r="A4106" s="46">
        <v>516000</v>
      </c>
      <c r="B4106" s="51" t="s">
        <v>256</v>
      </c>
      <c r="C4106" s="45">
        <f t="shared" ref="C4106:D4106" si="1192">C4107</f>
        <v>2000</v>
      </c>
      <c r="D4106" s="45">
        <f t="shared" si="1192"/>
        <v>4000</v>
      </c>
      <c r="E4106" s="45">
        <f t="shared" ref="E4106" si="1193">E4107</f>
        <v>0</v>
      </c>
      <c r="F4106" s="282">
        <f t="shared" si="1187"/>
        <v>200</v>
      </c>
    </row>
    <row r="4107" spans="1:6" s="30" customFormat="1" x14ac:dyDescent="0.2">
      <c r="A4107" s="48">
        <v>516100</v>
      </c>
      <c r="B4107" s="49" t="s">
        <v>256</v>
      </c>
      <c r="C4107" s="58">
        <v>2000</v>
      </c>
      <c r="D4107" s="58">
        <v>4000</v>
      </c>
      <c r="E4107" s="58">
        <v>0</v>
      </c>
      <c r="F4107" s="283">
        <f t="shared" si="1187"/>
        <v>200</v>
      </c>
    </row>
    <row r="4108" spans="1:6" s="55" customFormat="1" x14ac:dyDescent="0.2">
      <c r="A4108" s="46">
        <v>630000</v>
      </c>
      <c r="B4108" s="51" t="s">
        <v>275</v>
      </c>
      <c r="C4108" s="45">
        <f>0+C4109</f>
        <v>0</v>
      </c>
      <c r="D4108" s="45">
        <f>0+D4109</f>
        <v>6200</v>
      </c>
      <c r="E4108" s="45">
        <f>0+E4109</f>
        <v>0</v>
      </c>
      <c r="F4108" s="282">
        <v>0</v>
      </c>
    </row>
    <row r="4109" spans="1:6" s="55" customFormat="1" x14ac:dyDescent="0.2">
      <c r="A4109" s="46">
        <v>638000</v>
      </c>
      <c r="B4109" s="51" t="s">
        <v>282</v>
      </c>
      <c r="C4109" s="45">
        <f t="shared" ref="C4109:D4109" si="1194">C4110</f>
        <v>0</v>
      </c>
      <c r="D4109" s="45">
        <f t="shared" si="1194"/>
        <v>6200</v>
      </c>
      <c r="E4109" s="45">
        <f t="shared" ref="E4109" si="1195">E4110</f>
        <v>0</v>
      </c>
      <c r="F4109" s="282">
        <v>0</v>
      </c>
    </row>
    <row r="4110" spans="1:6" s="30" customFormat="1" x14ac:dyDescent="0.2">
      <c r="A4110" s="48">
        <v>638100</v>
      </c>
      <c r="B4110" s="49" t="s">
        <v>283</v>
      </c>
      <c r="C4110" s="58">
        <v>0</v>
      </c>
      <c r="D4110" s="58">
        <v>6200</v>
      </c>
      <c r="E4110" s="58">
        <v>0</v>
      </c>
      <c r="F4110" s="283">
        <v>0</v>
      </c>
    </row>
    <row r="4111" spans="1:6" s="30" customFormat="1" x14ac:dyDescent="0.2">
      <c r="A4111" s="89"/>
      <c r="B4111" s="83" t="s">
        <v>292</v>
      </c>
      <c r="C4111" s="87">
        <f>C4085+C4103+C4108</f>
        <v>1952900</v>
      </c>
      <c r="D4111" s="87">
        <f>D4085+D4103+D4108</f>
        <v>2063100</v>
      </c>
      <c r="E4111" s="87">
        <f>E4085+E4103+E4108</f>
        <v>0</v>
      </c>
      <c r="F4111" s="34">
        <f t="shared" si="1187"/>
        <v>105.64289006093502</v>
      </c>
    </row>
    <row r="4112" spans="1:6" s="30" customFormat="1" x14ac:dyDescent="0.2">
      <c r="A4112" s="66"/>
      <c r="B4112" s="44"/>
      <c r="C4112" s="67"/>
      <c r="D4112" s="67"/>
      <c r="E4112" s="67"/>
      <c r="F4112" s="279"/>
    </row>
    <row r="4113" spans="1:6" s="30" customFormat="1" x14ac:dyDescent="0.2">
      <c r="A4113" s="43"/>
      <c r="B4113" s="44"/>
      <c r="C4113" s="50"/>
      <c r="D4113" s="50"/>
      <c r="E4113" s="50"/>
      <c r="F4113" s="284"/>
    </row>
    <row r="4114" spans="1:6" s="30" customFormat="1" x14ac:dyDescent="0.2">
      <c r="A4114" s="48" t="s">
        <v>494</v>
      </c>
      <c r="B4114" s="51"/>
      <c r="C4114" s="50"/>
      <c r="D4114" s="50"/>
      <c r="E4114" s="50"/>
      <c r="F4114" s="284"/>
    </row>
    <row r="4115" spans="1:6" s="30" customFormat="1" x14ac:dyDescent="0.2">
      <c r="A4115" s="48" t="s">
        <v>495</v>
      </c>
      <c r="B4115" s="51"/>
      <c r="C4115" s="50"/>
      <c r="D4115" s="50"/>
      <c r="E4115" s="50"/>
      <c r="F4115" s="284"/>
    </row>
    <row r="4116" spans="1:6" s="30" customFormat="1" x14ac:dyDescent="0.2">
      <c r="A4116" s="48" t="s">
        <v>393</v>
      </c>
      <c r="B4116" s="51"/>
      <c r="C4116" s="50"/>
      <c r="D4116" s="50"/>
      <c r="E4116" s="50"/>
      <c r="F4116" s="284"/>
    </row>
    <row r="4117" spans="1:6" s="30" customFormat="1" x14ac:dyDescent="0.2">
      <c r="A4117" s="48" t="s">
        <v>496</v>
      </c>
      <c r="B4117" s="51"/>
      <c r="C4117" s="50"/>
      <c r="D4117" s="50"/>
      <c r="E4117" s="50"/>
      <c r="F4117" s="284"/>
    </row>
    <row r="4118" spans="1:6" s="30" customFormat="1" x14ac:dyDescent="0.2">
      <c r="A4118" s="48"/>
      <c r="B4118" s="79"/>
      <c r="C4118" s="67"/>
      <c r="D4118" s="67"/>
      <c r="E4118" s="67"/>
      <c r="F4118" s="279"/>
    </row>
    <row r="4119" spans="1:6" s="30" customFormat="1" x14ac:dyDescent="0.2">
      <c r="A4119" s="46">
        <v>410000</v>
      </c>
      <c r="B4119" s="47" t="s">
        <v>44</v>
      </c>
      <c r="C4119" s="45">
        <f>C4120+C4125+C4145+C4141+C4139+C4150</f>
        <v>12527000</v>
      </c>
      <c r="D4119" s="45">
        <f>D4120+D4125+D4145+D4141+D4139+D4150</f>
        <v>12937000</v>
      </c>
      <c r="E4119" s="45">
        <f>E4120+E4125+E4145+E4141+E4139+E4150</f>
        <v>0</v>
      </c>
      <c r="F4119" s="282">
        <f t="shared" ref="F4119:F4147" si="1196">D4119/C4119*100</f>
        <v>103.27293047018441</v>
      </c>
    </row>
    <row r="4120" spans="1:6" s="30" customFormat="1" x14ac:dyDescent="0.2">
      <c r="A4120" s="46">
        <v>411000</v>
      </c>
      <c r="B4120" s="47" t="s">
        <v>45</v>
      </c>
      <c r="C4120" s="45">
        <f t="shared" ref="C4120:D4120" si="1197">SUM(C4121:C4124)</f>
        <v>6810000</v>
      </c>
      <c r="D4120" s="45">
        <f t="shared" si="1197"/>
        <v>7220000</v>
      </c>
      <c r="E4120" s="45">
        <f t="shared" ref="E4120" si="1198">SUM(E4121:E4124)</f>
        <v>0</v>
      </c>
      <c r="F4120" s="282">
        <f t="shared" si="1196"/>
        <v>106.02055800293687</v>
      </c>
    </row>
    <row r="4121" spans="1:6" s="30" customFormat="1" x14ac:dyDescent="0.2">
      <c r="A4121" s="48">
        <v>411100</v>
      </c>
      <c r="B4121" s="49" t="s">
        <v>46</v>
      </c>
      <c r="C4121" s="58">
        <v>6300000</v>
      </c>
      <c r="D4121" s="58">
        <v>6580000</v>
      </c>
      <c r="E4121" s="58">
        <v>0</v>
      </c>
      <c r="F4121" s="283">
        <f t="shared" si="1196"/>
        <v>104.44444444444446</v>
      </c>
    </row>
    <row r="4122" spans="1:6" s="30" customFormat="1" x14ac:dyDescent="0.2">
      <c r="A4122" s="48">
        <v>411200</v>
      </c>
      <c r="B4122" s="49" t="s">
        <v>47</v>
      </c>
      <c r="C4122" s="58">
        <v>210000</v>
      </c>
      <c r="D4122" s="58">
        <v>230000</v>
      </c>
      <c r="E4122" s="58">
        <v>0</v>
      </c>
      <c r="F4122" s="283">
        <f t="shared" si="1196"/>
        <v>109.52380952380953</v>
      </c>
    </row>
    <row r="4123" spans="1:6" s="30" customFormat="1" ht="40.5" x14ac:dyDescent="0.2">
      <c r="A4123" s="48">
        <v>411300</v>
      </c>
      <c r="B4123" s="49" t="s">
        <v>48</v>
      </c>
      <c r="C4123" s="58">
        <v>220000</v>
      </c>
      <c r="D4123" s="58">
        <v>320000</v>
      </c>
      <c r="E4123" s="58">
        <v>0</v>
      </c>
      <c r="F4123" s="283">
        <f t="shared" si="1196"/>
        <v>145.45454545454547</v>
      </c>
    </row>
    <row r="4124" spans="1:6" s="30" customFormat="1" x14ac:dyDescent="0.2">
      <c r="A4124" s="48">
        <v>411400</v>
      </c>
      <c r="B4124" s="49" t="s">
        <v>49</v>
      </c>
      <c r="C4124" s="58">
        <v>80000</v>
      </c>
      <c r="D4124" s="58">
        <v>90000</v>
      </c>
      <c r="E4124" s="58">
        <v>0</v>
      </c>
      <c r="F4124" s="283">
        <f t="shared" si="1196"/>
        <v>112.5</v>
      </c>
    </row>
    <row r="4125" spans="1:6" s="30" customFormat="1" x14ac:dyDescent="0.2">
      <c r="A4125" s="46">
        <v>412000</v>
      </c>
      <c r="B4125" s="51" t="s">
        <v>50</v>
      </c>
      <c r="C4125" s="45">
        <f>SUM(C4126:C4138)</f>
        <v>837000</v>
      </c>
      <c r="D4125" s="45">
        <f>SUM(D4126:D4138)</f>
        <v>837000</v>
      </c>
      <c r="E4125" s="45">
        <f>SUM(E4126:E4138)</f>
        <v>0</v>
      </c>
      <c r="F4125" s="282">
        <f t="shared" si="1196"/>
        <v>100</v>
      </c>
    </row>
    <row r="4126" spans="1:6" s="30" customFormat="1" x14ac:dyDescent="0.2">
      <c r="A4126" s="48">
        <v>412100</v>
      </c>
      <c r="B4126" s="49" t="s">
        <v>51</v>
      </c>
      <c r="C4126" s="58">
        <v>40000</v>
      </c>
      <c r="D4126" s="58">
        <v>40000</v>
      </c>
      <c r="E4126" s="58">
        <v>0</v>
      </c>
      <c r="F4126" s="283">
        <f t="shared" si="1196"/>
        <v>100</v>
      </c>
    </row>
    <row r="4127" spans="1:6" s="30" customFormat="1" x14ac:dyDescent="0.2">
      <c r="A4127" s="48">
        <v>412200</v>
      </c>
      <c r="B4127" s="49" t="s">
        <v>52</v>
      </c>
      <c r="C4127" s="58">
        <v>120000</v>
      </c>
      <c r="D4127" s="58">
        <v>120000</v>
      </c>
      <c r="E4127" s="58">
        <v>0</v>
      </c>
      <c r="F4127" s="283">
        <f t="shared" si="1196"/>
        <v>100</v>
      </c>
    </row>
    <row r="4128" spans="1:6" s="30" customFormat="1" x14ac:dyDescent="0.2">
      <c r="A4128" s="48">
        <v>412300</v>
      </c>
      <c r="B4128" s="49" t="s">
        <v>53</v>
      </c>
      <c r="C4128" s="58">
        <v>80000</v>
      </c>
      <c r="D4128" s="58">
        <v>80000</v>
      </c>
      <c r="E4128" s="58">
        <v>0</v>
      </c>
      <c r="F4128" s="283">
        <f t="shared" si="1196"/>
        <v>100</v>
      </c>
    </row>
    <row r="4129" spans="1:6" s="30" customFormat="1" x14ac:dyDescent="0.2">
      <c r="A4129" s="48">
        <v>412500</v>
      </c>
      <c r="B4129" s="49" t="s">
        <v>57</v>
      </c>
      <c r="C4129" s="58">
        <v>110000</v>
      </c>
      <c r="D4129" s="58">
        <v>110000</v>
      </c>
      <c r="E4129" s="58">
        <v>0</v>
      </c>
      <c r="F4129" s="283">
        <f t="shared" si="1196"/>
        <v>100</v>
      </c>
    </row>
    <row r="4130" spans="1:6" s="30" customFormat="1" x14ac:dyDescent="0.2">
      <c r="A4130" s="48">
        <v>412600</v>
      </c>
      <c r="B4130" s="49" t="s">
        <v>58</v>
      </c>
      <c r="C4130" s="58">
        <v>200000</v>
      </c>
      <c r="D4130" s="58">
        <v>200000</v>
      </c>
      <c r="E4130" s="58">
        <v>0</v>
      </c>
      <c r="F4130" s="283">
        <f t="shared" si="1196"/>
        <v>100</v>
      </c>
    </row>
    <row r="4131" spans="1:6" s="30" customFormat="1" x14ac:dyDescent="0.2">
      <c r="A4131" s="48">
        <v>412700</v>
      </c>
      <c r="B4131" s="49" t="s">
        <v>60</v>
      </c>
      <c r="C4131" s="58">
        <v>160000</v>
      </c>
      <c r="D4131" s="58">
        <v>160000</v>
      </c>
      <c r="E4131" s="58">
        <v>0</v>
      </c>
      <c r="F4131" s="283">
        <f t="shared" si="1196"/>
        <v>100</v>
      </c>
    </row>
    <row r="4132" spans="1:6" s="30" customFormat="1" x14ac:dyDescent="0.2">
      <c r="A4132" s="48">
        <v>412700</v>
      </c>
      <c r="B4132" s="49" t="s">
        <v>69</v>
      </c>
      <c r="C4132" s="58">
        <v>5000</v>
      </c>
      <c r="D4132" s="58">
        <v>5000</v>
      </c>
      <c r="E4132" s="58">
        <v>0</v>
      </c>
      <c r="F4132" s="283">
        <f t="shared" si="1196"/>
        <v>100</v>
      </c>
    </row>
    <row r="4133" spans="1:6" s="30" customFormat="1" x14ac:dyDescent="0.2">
      <c r="A4133" s="48">
        <v>412900</v>
      </c>
      <c r="B4133" s="53" t="s">
        <v>74</v>
      </c>
      <c r="C4133" s="58">
        <v>1999.9999999999998</v>
      </c>
      <c r="D4133" s="58">
        <v>2000</v>
      </c>
      <c r="E4133" s="58">
        <v>0</v>
      </c>
      <c r="F4133" s="283">
        <f t="shared" si="1196"/>
        <v>100.00000000000003</v>
      </c>
    </row>
    <row r="4134" spans="1:6" s="30" customFormat="1" x14ac:dyDescent="0.2">
      <c r="A4134" s="48">
        <v>412900</v>
      </c>
      <c r="B4134" s="53" t="s">
        <v>75</v>
      </c>
      <c r="C4134" s="58">
        <v>92000</v>
      </c>
      <c r="D4134" s="58">
        <v>92000</v>
      </c>
      <c r="E4134" s="58">
        <v>0</v>
      </c>
      <c r="F4134" s="283">
        <f t="shared" si="1196"/>
        <v>100</v>
      </c>
    </row>
    <row r="4135" spans="1:6" s="30" customFormat="1" x14ac:dyDescent="0.2">
      <c r="A4135" s="48">
        <v>412900</v>
      </c>
      <c r="B4135" s="53" t="s">
        <v>76</v>
      </c>
      <c r="C4135" s="58">
        <v>3999.9999999999995</v>
      </c>
      <c r="D4135" s="58">
        <v>4000</v>
      </c>
      <c r="E4135" s="58">
        <v>0</v>
      </c>
      <c r="F4135" s="283">
        <f t="shared" si="1196"/>
        <v>100.00000000000003</v>
      </c>
    </row>
    <row r="4136" spans="1:6" s="30" customFormat="1" x14ac:dyDescent="0.2">
      <c r="A4136" s="48">
        <v>412900</v>
      </c>
      <c r="B4136" s="53" t="s">
        <v>77</v>
      </c>
      <c r="C4136" s="58">
        <v>10000</v>
      </c>
      <c r="D4136" s="58">
        <v>10000</v>
      </c>
      <c r="E4136" s="58">
        <v>0</v>
      </c>
      <c r="F4136" s="283">
        <f t="shared" si="1196"/>
        <v>100</v>
      </c>
    </row>
    <row r="4137" spans="1:6" s="30" customFormat="1" x14ac:dyDescent="0.2">
      <c r="A4137" s="48">
        <v>412900</v>
      </c>
      <c r="B4137" s="49" t="s">
        <v>78</v>
      </c>
      <c r="C4137" s="58">
        <v>13000</v>
      </c>
      <c r="D4137" s="58">
        <v>13000</v>
      </c>
      <c r="E4137" s="58">
        <v>0</v>
      </c>
      <c r="F4137" s="283">
        <f t="shared" si="1196"/>
        <v>100</v>
      </c>
    </row>
    <row r="4138" spans="1:6" s="30" customFormat="1" x14ac:dyDescent="0.2">
      <c r="A4138" s="48">
        <v>412900</v>
      </c>
      <c r="B4138" s="49" t="s">
        <v>80</v>
      </c>
      <c r="C4138" s="58">
        <v>1000</v>
      </c>
      <c r="D4138" s="58">
        <v>1000</v>
      </c>
      <c r="E4138" s="58">
        <v>0</v>
      </c>
      <c r="F4138" s="283">
        <f t="shared" si="1196"/>
        <v>100</v>
      </c>
    </row>
    <row r="4139" spans="1:6" s="55" customFormat="1" x14ac:dyDescent="0.2">
      <c r="A4139" s="46">
        <v>413000</v>
      </c>
      <c r="B4139" s="51" t="s">
        <v>96</v>
      </c>
      <c r="C4139" s="45">
        <f t="shared" ref="C4139:D4139" si="1199">C4140</f>
        <v>1000</v>
      </c>
      <c r="D4139" s="45">
        <f t="shared" si="1199"/>
        <v>1000</v>
      </c>
      <c r="E4139" s="45">
        <f t="shared" ref="E4139" si="1200">E4140</f>
        <v>0</v>
      </c>
      <c r="F4139" s="282">
        <f t="shared" si="1196"/>
        <v>100</v>
      </c>
    </row>
    <row r="4140" spans="1:6" s="30" customFormat="1" x14ac:dyDescent="0.2">
      <c r="A4140" s="48">
        <v>413900</v>
      </c>
      <c r="B4140" s="49" t="s">
        <v>106</v>
      </c>
      <c r="C4140" s="58">
        <v>1000</v>
      </c>
      <c r="D4140" s="58">
        <v>1000</v>
      </c>
      <c r="E4140" s="58">
        <v>0</v>
      </c>
      <c r="F4140" s="283">
        <f t="shared" si="1196"/>
        <v>100</v>
      </c>
    </row>
    <row r="4141" spans="1:6" s="55" customFormat="1" x14ac:dyDescent="0.2">
      <c r="A4141" s="46">
        <v>414000</v>
      </c>
      <c r="B4141" s="51" t="s">
        <v>107</v>
      </c>
      <c r="C4141" s="45">
        <f t="shared" ref="C4141:D4141" si="1201">SUM(C4142:C4144)</f>
        <v>4115000</v>
      </c>
      <c r="D4141" s="45">
        <f t="shared" si="1201"/>
        <v>4115000</v>
      </c>
      <c r="E4141" s="45">
        <f t="shared" ref="E4141" si="1202">SUM(E4142:E4144)</f>
        <v>0</v>
      </c>
      <c r="F4141" s="282">
        <f t="shared" si="1196"/>
        <v>100</v>
      </c>
    </row>
    <row r="4142" spans="1:6" s="30" customFormat="1" x14ac:dyDescent="0.2">
      <c r="A4142" s="48">
        <v>414100</v>
      </c>
      <c r="B4142" s="49" t="s">
        <v>110</v>
      </c>
      <c r="C4142" s="58">
        <v>4000000</v>
      </c>
      <c r="D4142" s="58">
        <v>4000000</v>
      </c>
      <c r="E4142" s="58">
        <v>0</v>
      </c>
      <c r="F4142" s="283">
        <f t="shared" si="1196"/>
        <v>100</v>
      </c>
    </row>
    <row r="4143" spans="1:6" s="30" customFormat="1" x14ac:dyDescent="0.2">
      <c r="A4143" s="48">
        <v>414100</v>
      </c>
      <c r="B4143" s="49" t="s">
        <v>748</v>
      </c>
      <c r="C4143" s="58">
        <v>100000</v>
      </c>
      <c r="D4143" s="58">
        <v>100000</v>
      </c>
      <c r="E4143" s="58">
        <v>0</v>
      </c>
      <c r="F4143" s="283">
        <f t="shared" si="1196"/>
        <v>100</v>
      </c>
    </row>
    <row r="4144" spans="1:6" s="30" customFormat="1" x14ac:dyDescent="0.2">
      <c r="A4144" s="48">
        <v>414100</v>
      </c>
      <c r="B4144" s="49" t="s">
        <v>111</v>
      </c>
      <c r="C4144" s="58">
        <v>15000</v>
      </c>
      <c r="D4144" s="58">
        <v>15000</v>
      </c>
      <c r="E4144" s="58">
        <v>0</v>
      </c>
      <c r="F4144" s="283">
        <f t="shared" si="1196"/>
        <v>100</v>
      </c>
    </row>
    <row r="4145" spans="1:6" s="86" customFormat="1" x14ac:dyDescent="0.2">
      <c r="A4145" s="46">
        <v>415000</v>
      </c>
      <c r="B4145" s="51" t="s">
        <v>119</v>
      </c>
      <c r="C4145" s="45">
        <f>SUM(C4146:C4149)</f>
        <v>750000</v>
      </c>
      <c r="D4145" s="45">
        <f>SUM(D4146:D4149)</f>
        <v>750000</v>
      </c>
      <c r="E4145" s="45">
        <f>SUM(E4146:E4149)</f>
        <v>0</v>
      </c>
      <c r="F4145" s="282">
        <f t="shared" si="1196"/>
        <v>100</v>
      </c>
    </row>
    <row r="4146" spans="1:6" s="30" customFormat="1" x14ac:dyDescent="0.2">
      <c r="A4146" s="56">
        <v>415100</v>
      </c>
      <c r="B4146" s="49" t="s">
        <v>120</v>
      </c>
      <c r="C4146" s="58">
        <v>50000</v>
      </c>
      <c r="D4146" s="58">
        <v>50000</v>
      </c>
      <c r="E4146" s="58">
        <v>0</v>
      </c>
      <c r="F4146" s="283">
        <f t="shared" si="1196"/>
        <v>100</v>
      </c>
    </row>
    <row r="4147" spans="1:6" s="30" customFormat="1" x14ac:dyDescent="0.2">
      <c r="A4147" s="48">
        <v>415200</v>
      </c>
      <c r="B4147" s="49" t="s">
        <v>145</v>
      </c>
      <c r="C4147" s="58">
        <v>100000</v>
      </c>
      <c r="D4147" s="58">
        <v>100000</v>
      </c>
      <c r="E4147" s="58">
        <v>0</v>
      </c>
      <c r="F4147" s="283">
        <f t="shared" si="1196"/>
        <v>100</v>
      </c>
    </row>
    <row r="4148" spans="1:6" s="30" customFormat="1" x14ac:dyDescent="0.2">
      <c r="A4148" s="48">
        <v>415200</v>
      </c>
      <c r="B4148" s="49" t="s">
        <v>146</v>
      </c>
      <c r="C4148" s="58">
        <v>500000</v>
      </c>
      <c r="D4148" s="58">
        <v>500000</v>
      </c>
      <c r="E4148" s="58">
        <v>0</v>
      </c>
      <c r="F4148" s="283">
        <f t="shared" ref="F4148:F4164" si="1203">D4148/C4148*100</f>
        <v>100</v>
      </c>
    </row>
    <row r="4149" spans="1:6" s="30" customFormat="1" x14ac:dyDescent="0.2">
      <c r="A4149" s="48">
        <v>415200</v>
      </c>
      <c r="B4149" s="49" t="s">
        <v>147</v>
      </c>
      <c r="C4149" s="58">
        <v>100000</v>
      </c>
      <c r="D4149" s="58">
        <v>100000</v>
      </c>
      <c r="E4149" s="58">
        <v>0</v>
      </c>
      <c r="F4149" s="283">
        <f t="shared" si="1203"/>
        <v>100</v>
      </c>
    </row>
    <row r="4150" spans="1:6" s="55" customFormat="1" ht="40.5" x14ac:dyDescent="0.2">
      <c r="A4150" s="46">
        <v>418000</v>
      </c>
      <c r="B4150" s="51" t="s">
        <v>198</v>
      </c>
      <c r="C4150" s="45">
        <f>C4151+0</f>
        <v>14000</v>
      </c>
      <c r="D4150" s="45">
        <f>D4151+0</f>
        <v>14000</v>
      </c>
      <c r="E4150" s="45">
        <f>E4151+0</f>
        <v>0</v>
      </c>
      <c r="F4150" s="282">
        <f t="shared" si="1203"/>
        <v>100</v>
      </c>
    </row>
    <row r="4151" spans="1:6" s="30" customFormat="1" x14ac:dyDescent="0.2">
      <c r="A4151" s="48">
        <v>418200</v>
      </c>
      <c r="B4151" s="49" t="s">
        <v>199</v>
      </c>
      <c r="C4151" s="58">
        <v>14000</v>
      </c>
      <c r="D4151" s="58">
        <v>14000</v>
      </c>
      <c r="E4151" s="58">
        <v>0</v>
      </c>
      <c r="F4151" s="283">
        <f t="shared" si="1203"/>
        <v>100</v>
      </c>
    </row>
    <row r="4152" spans="1:6" s="86" customFormat="1" x14ac:dyDescent="0.2">
      <c r="A4152" s="46">
        <v>480000</v>
      </c>
      <c r="B4152" s="51" t="s">
        <v>202</v>
      </c>
      <c r="C4152" s="45">
        <f>C4153+0</f>
        <v>12000000</v>
      </c>
      <c r="D4152" s="45">
        <f>D4153+0</f>
        <v>12000000</v>
      </c>
      <c r="E4152" s="45">
        <f>E4153+0</f>
        <v>0</v>
      </c>
      <c r="F4152" s="282">
        <f t="shared" si="1203"/>
        <v>100</v>
      </c>
    </row>
    <row r="4153" spans="1:6" s="86" customFormat="1" x14ac:dyDescent="0.2">
      <c r="A4153" s="46">
        <v>488000</v>
      </c>
      <c r="B4153" s="51" t="s">
        <v>31</v>
      </c>
      <c r="C4153" s="45">
        <f>SUM(C4154:C4156)</f>
        <v>12000000</v>
      </c>
      <c r="D4153" s="45">
        <f>SUM(D4154:D4156)</f>
        <v>12000000</v>
      </c>
      <c r="E4153" s="45">
        <f>SUM(E4154:E4156)</f>
        <v>0</v>
      </c>
      <c r="F4153" s="282">
        <f t="shared" si="1203"/>
        <v>100</v>
      </c>
    </row>
    <row r="4154" spans="1:6" s="30" customFormat="1" ht="40.5" x14ac:dyDescent="0.2">
      <c r="A4154" s="48">
        <v>488100</v>
      </c>
      <c r="B4154" s="49" t="s">
        <v>235</v>
      </c>
      <c r="C4154" s="58">
        <v>300000</v>
      </c>
      <c r="D4154" s="58">
        <v>300000</v>
      </c>
      <c r="E4154" s="58">
        <v>0</v>
      </c>
      <c r="F4154" s="283">
        <f t="shared" si="1203"/>
        <v>100</v>
      </c>
    </row>
    <row r="4155" spans="1:6" s="30" customFormat="1" x14ac:dyDescent="0.2">
      <c r="A4155" s="48">
        <v>488100</v>
      </c>
      <c r="B4155" s="49" t="s">
        <v>236</v>
      </c>
      <c r="C4155" s="58">
        <v>11250000</v>
      </c>
      <c r="D4155" s="58">
        <v>11250000</v>
      </c>
      <c r="E4155" s="58">
        <v>0</v>
      </c>
      <c r="F4155" s="283">
        <f t="shared" si="1203"/>
        <v>100</v>
      </c>
    </row>
    <row r="4156" spans="1:6" s="30" customFormat="1" x14ac:dyDescent="0.2">
      <c r="A4156" s="48">
        <v>488100</v>
      </c>
      <c r="B4156" s="49" t="s">
        <v>713</v>
      </c>
      <c r="C4156" s="58">
        <v>450000</v>
      </c>
      <c r="D4156" s="58">
        <v>450000</v>
      </c>
      <c r="E4156" s="58">
        <v>0</v>
      </c>
      <c r="F4156" s="283">
        <f t="shared" si="1203"/>
        <v>100</v>
      </c>
    </row>
    <row r="4157" spans="1:6" s="30" customFormat="1" x14ac:dyDescent="0.2">
      <c r="A4157" s="46">
        <v>510000</v>
      </c>
      <c r="B4157" s="51" t="s">
        <v>244</v>
      </c>
      <c r="C4157" s="45">
        <f>C4158+C4160+0</f>
        <v>48000</v>
      </c>
      <c r="D4157" s="45">
        <f>D4158+D4160+0</f>
        <v>55000</v>
      </c>
      <c r="E4157" s="45">
        <f>E4158+E4160+0</f>
        <v>0</v>
      </c>
      <c r="F4157" s="282">
        <f t="shared" si="1203"/>
        <v>114.58333333333333</v>
      </c>
    </row>
    <row r="4158" spans="1:6" s="30" customFormat="1" x14ac:dyDescent="0.2">
      <c r="A4158" s="46">
        <v>511000</v>
      </c>
      <c r="B4158" s="51" t="s">
        <v>245</v>
      </c>
      <c r="C4158" s="45">
        <f>SUM(C4159:C4159)</f>
        <v>20000</v>
      </c>
      <c r="D4158" s="45">
        <f>SUM(D4159:D4159)</f>
        <v>20000</v>
      </c>
      <c r="E4158" s="45">
        <f>SUM(E4159:E4159)</f>
        <v>0</v>
      </c>
      <c r="F4158" s="282">
        <f t="shared" si="1203"/>
        <v>100</v>
      </c>
    </row>
    <row r="4159" spans="1:6" s="30" customFormat="1" x14ac:dyDescent="0.2">
      <c r="A4159" s="48">
        <v>511300</v>
      </c>
      <c r="B4159" s="49" t="s">
        <v>248</v>
      </c>
      <c r="C4159" s="58">
        <v>20000</v>
      </c>
      <c r="D4159" s="58">
        <v>20000</v>
      </c>
      <c r="E4159" s="58">
        <v>0</v>
      </c>
      <c r="F4159" s="283">
        <f t="shared" si="1203"/>
        <v>100</v>
      </c>
    </row>
    <row r="4160" spans="1:6" s="55" customFormat="1" x14ac:dyDescent="0.2">
      <c r="A4160" s="46">
        <v>516000</v>
      </c>
      <c r="B4160" s="51" t="s">
        <v>256</v>
      </c>
      <c r="C4160" s="45">
        <f t="shared" ref="C4160:D4160" si="1204">C4161</f>
        <v>28000</v>
      </c>
      <c r="D4160" s="45">
        <f t="shared" si="1204"/>
        <v>35000</v>
      </c>
      <c r="E4160" s="45">
        <f t="shared" ref="E4160" si="1205">E4161</f>
        <v>0</v>
      </c>
      <c r="F4160" s="282">
        <f t="shared" si="1203"/>
        <v>125</v>
      </c>
    </row>
    <row r="4161" spans="1:6" s="30" customFormat="1" x14ac:dyDescent="0.2">
      <c r="A4161" s="48">
        <v>516100</v>
      </c>
      <c r="B4161" s="49" t="s">
        <v>256</v>
      </c>
      <c r="C4161" s="58">
        <v>28000</v>
      </c>
      <c r="D4161" s="58">
        <v>35000</v>
      </c>
      <c r="E4161" s="58">
        <v>0</v>
      </c>
      <c r="F4161" s="283">
        <f t="shared" si="1203"/>
        <v>125</v>
      </c>
    </row>
    <row r="4162" spans="1:6" s="55" customFormat="1" x14ac:dyDescent="0.2">
      <c r="A4162" s="46">
        <v>610000</v>
      </c>
      <c r="B4162" s="51" t="s">
        <v>261</v>
      </c>
      <c r="C4162" s="45">
        <f>0+C4163</f>
        <v>300000</v>
      </c>
      <c r="D4162" s="45">
        <f>0+D4163</f>
        <v>300000</v>
      </c>
      <c r="E4162" s="45">
        <f>0+E4163</f>
        <v>0</v>
      </c>
      <c r="F4162" s="282">
        <f t="shared" si="1203"/>
        <v>100</v>
      </c>
    </row>
    <row r="4163" spans="1:6" s="55" customFormat="1" x14ac:dyDescent="0.2">
      <c r="A4163" s="46">
        <v>618000</v>
      </c>
      <c r="B4163" s="51" t="s">
        <v>264</v>
      </c>
      <c r="C4163" s="45">
        <f t="shared" ref="C4163:D4163" si="1206">C4164</f>
        <v>300000</v>
      </c>
      <c r="D4163" s="45">
        <f t="shared" si="1206"/>
        <v>300000</v>
      </c>
      <c r="E4163" s="45">
        <f t="shared" ref="E4163" si="1207">E4164</f>
        <v>0</v>
      </c>
      <c r="F4163" s="282">
        <f t="shared" si="1203"/>
        <v>100</v>
      </c>
    </row>
    <row r="4164" spans="1:6" s="30" customFormat="1" x14ac:dyDescent="0.2">
      <c r="A4164" s="48">
        <v>618100</v>
      </c>
      <c r="B4164" s="49" t="s">
        <v>265</v>
      </c>
      <c r="C4164" s="58">
        <v>300000</v>
      </c>
      <c r="D4164" s="58">
        <v>300000</v>
      </c>
      <c r="E4164" s="58">
        <v>0</v>
      </c>
      <c r="F4164" s="283">
        <f t="shared" si="1203"/>
        <v>100</v>
      </c>
    </row>
    <row r="4165" spans="1:6" s="55" customFormat="1" x14ac:dyDescent="0.2">
      <c r="A4165" s="46">
        <v>630000</v>
      </c>
      <c r="B4165" s="51" t="s">
        <v>275</v>
      </c>
      <c r="C4165" s="45">
        <f>C4168+C4166</f>
        <v>190000</v>
      </c>
      <c r="D4165" s="45">
        <f>D4168+D4166</f>
        <v>140000</v>
      </c>
      <c r="E4165" s="45">
        <f>E4168+E4166</f>
        <v>0</v>
      </c>
      <c r="F4165" s="282">
        <f t="shared" ref="F4165:F4170" si="1208">D4165/C4165*100</f>
        <v>73.68421052631578</v>
      </c>
    </row>
    <row r="4166" spans="1:6" s="55" customFormat="1" x14ac:dyDescent="0.2">
      <c r="A4166" s="46">
        <v>631000</v>
      </c>
      <c r="B4166" s="51" t="s">
        <v>276</v>
      </c>
      <c r="C4166" s="45">
        <f>0+C4167+0</f>
        <v>40000</v>
      </c>
      <c r="D4166" s="45">
        <f>0+D4167+0</f>
        <v>40000</v>
      </c>
      <c r="E4166" s="45">
        <f>0+E4167+0</f>
        <v>0</v>
      </c>
      <c r="F4166" s="282">
        <f t="shared" si="1208"/>
        <v>100</v>
      </c>
    </row>
    <row r="4167" spans="1:6" s="30" customFormat="1" x14ac:dyDescent="0.2">
      <c r="A4167" s="56">
        <v>631200</v>
      </c>
      <c r="B4167" s="49" t="s">
        <v>278</v>
      </c>
      <c r="C4167" s="58">
        <v>40000</v>
      </c>
      <c r="D4167" s="58">
        <v>40000</v>
      </c>
      <c r="E4167" s="58">
        <v>0</v>
      </c>
      <c r="F4167" s="283">
        <f t="shared" si="1208"/>
        <v>100</v>
      </c>
    </row>
    <row r="4168" spans="1:6" s="55" customFormat="1" x14ac:dyDescent="0.2">
      <c r="A4168" s="46">
        <v>638000</v>
      </c>
      <c r="B4168" s="51" t="s">
        <v>282</v>
      </c>
      <c r="C4168" s="45">
        <f t="shared" ref="C4168:D4168" si="1209">C4169</f>
        <v>150000</v>
      </c>
      <c r="D4168" s="45">
        <f t="shared" si="1209"/>
        <v>100000</v>
      </c>
      <c r="E4168" s="45">
        <f t="shared" ref="E4168" si="1210">E4169</f>
        <v>0</v>
      </c>
      <c r="F4168" s="282">
        <f t="shared" si="1208"/>
        <v>66.666666666666657</v>
      </c>
    </row>
    <row r="4169" spans="1:6" s="30" customFormat="1" x14ac:dyDescent="0.2">
      <c r="A4169" s="48">
        <v>638100</v>
      </c>
      <c r="B4169" s="49" t="s">
        <v>283</v>
      </c>
      <c r="C4169" s="58">
        <v>150000</v>
      </c>
      <c r="D4169" s="58">
        <v>100000</v>
      </c>
      <c r="E4169" s="58">
        <v>0</v>
      </c>
      <c r="F4169" s="283">
        <f t="shared" si="1208"/>
        <v>66.666666666666657</v>
      </c>
    </row>
    <row r="4170" spans="1:6" s="30" customFormat="1" x14ac:dyDescent="0.2">
      <c r="A4170" s="89"/>
      <c r="B4170" s="83" t="s">
        <v>292</v>
      </c>
      <c r="C4170" s="87">
        <f>C4119+C4152+C4157+C4162+C4165</f>
        <v>25065000</v>
      </c>
      <c r="D4170" s="87">
        <f>D4119+D4152+D4157+D4162+D4165</f>
        <v>25432000</v>
      </c>
      <c r="E4170" s="87">
        <f>E4119+E4152+E4157+E4162+E4165</f>
        <v>0</v>
      </c>
      <c r="F4170" s="34">
        <f t="shared" si="1208"/>
        <v>101.46419309794534</v>
      </c>
    </row>
    <row r="4171" spans="1:6" s="30" customFormat="1" x14ac:dyDescent="0.2">
      <c r="A4171" s="40"/>
      <c r="B4171" s="49"/>
      <c r="C4171" s="50"/>
      <c r="D4171" s="50"/>
      <c r="E4171" s="50"/>
      <c r="F4171" s="284"/>
    </row>
    <row r="4172" spans="1:6" s="30" customFormat="1" x14ac:dyDescent="0.2">
      <c r="A4172" s="43"/>
      <c r="B4172" s="44"/>
      <c r="C4172" s="50"/>
      <c r="D4172" s="50"/>
      <c r="E4172" s="50"/>
      <c r="F4172" s="284"/>
    </row>
    <row r="4173" spans="1:6" s="30" customFormat="1" x14ac:dyDescent="0.2">
      <c r="A4173" s="48" t="s">
        <v>497</v>
      </c>
      <c r="B4173" s="51"/>
      <c r="C4173" s="50"/>
      <c r="D4173" s="50"/>
      <c r="E4173" s="50"/>
      <c r="F4173" s="284"/>
    </row>
    <row r="4174" spans="1:6" s="30" customFormat="1" x14ac:dyDescent="0.2">
      <c r="A4174" s="48" t="s">
        <v>495</v>
      </c>
      <c r="B4174" s="51"/>
      <c r="C4174" s="50"/>
      <c r="D4174" s="50"/>
      <c r="E4174" s="50"/>
      <c r="F4174" s="284"/>
    </row>
    <row r="4175" spans="1:6" s="30" customFormat="1" x14ac:dyDescent="0.2">
      <c r="A4175" s="48" t="s">
        <v>397</v>
      </c>
      <c r="B4175" s="51"/>
      <c r="C4175" s="50"/>
      <c r="D4175" s="50"/>
      <c r="E4175" s="50"/>
      <c r="F4175" s="284"/>
    </row>
    <row r="4176" spans="1:6" s="30" customFormat="1" x14ac:dyDescent="0.2">
      <c r="A4176" s="48" t="s">
        <v>291</v>
      </c>
      <c r="B4176" s="51"/>
      <c r="C4176" s="50"/>
      <c r="D4176" s="50"/>
      <c r="E4176" s="50"/>
      <c r="F4176" s="284"/>
    </row>
    <row r="4177" spans="1:6" s="30" customFormat="1" x14ac:dyDescent="0.2">
      <c r="A4177" s="48"/>
      <c r="B4177" s="79"/>
      <c r="C4177" s="67"/>
      <c r="D4177" s="67"/>
      <c r="E4177" s="67"/>
      <c r="F4177" s="279"/>
    </row>
    <row r="4178" spans="1:6" s="30" customFormat="1" x14ac:dyDescent="0.2">
      <c r="A4178" s="46">
        <v>410000</v>
      </c>
      <c r="B4178" s="47" t="s">
        <v>44</v>
      </c>
      <c r="C4178" s="45">
        <f>C4179+C4184+C4197+0+0+C4199</f>
        <v>2888500</v>
      </c>
      <c r="D4178" s="45">
        <f>D4179+D4184+D4197+0+0+D4199</f>
        <v>3053300</v>
      </c>
      <c r="E4178" s="45">
        <f>E4179+E4184+E4197+0+0+E4199</f>
        <v>0</v>
      </c>
      <c r="F4178" s="282">
        <f t="shared" ref="F4178:F4201" si="1211">D4178/C4178*100</f>
        <v>105.70538341699844</v>
      </c>
    </row>
    <row r="4179" spans="1:6" s="30" customFormat="1" x14ac:dyDescent="0.2">
      <c r="A4179" s="46">
        <v>411000</v>
      </c>
      <c r="B4179" s="47" t="s">
        <v>45</v>
      </c>
      <c r="C4179" s="45">
        <f t="shared" ref="C4179:D4179" si="1212">SUM(C4180:C4183)</f>
        <v>2616000</v>
      </c>
      <c r="D4179" s="45">
        <f t="shared" si="1212"/>
        <v>2756000</v>
      </c>
      <c r="E4179" s="45">
        <f t="shared" ref="E4179" si="1213">SUM(E4180:E4183)</f>
        <v>0</v>
      </c>
      <c r="F4179" s="282">
        <f t="shared" si="1211"/>
        <v>105.35168195718654</v>
      </c>
    </row>
    <row r="4180" spans="1:6" s="30" customFormat="1" x14ac:dyDescent="0.2">
      <c r="A4180" s="48">
        <v>411100</v>
      </c>
      <c r="B4180" s="49" t="s">
        <v>46</v>
      </c>
      <c r="C4180" s="58">
        <v>2450000</v>
      </c>
      <c r="D4180" s="58">
        <v>2580000</v>
      </c>
      <c r="E4180" s="58">
        <v>0</v>
      </c>
      <c r="F4180" s="283">
        <f t="shared" si="1211"/>
        <v>105.30612244897959</v>
      </c>
    </row>
    <row r="4181" spans="1:6" s="30" customFormat="1" x14ac:dyDescent="0.2">
      <c r="A4181" s="48">
        <v>411200</v>
      </c>
      <c r="B4181" s="49" t="s">
        <v>47</v>
      </c>
      <c r="C4181" s="58">
        <v>90000</v>
      </c>
      <c r="D4181" s="58">
        <v>95000</v>
      </c>
      <c r="E4181" s="58">
        <v>0</v>
      </c>
      <c r="F4181" s="283">
        <f t="shared" si="1211"/>
        <v>105.55555555555556</v>
      </c>
    </row>
    <row r="4182" spans="1:6" s="30" customFormat="1" ht="40.5" x14ac:dyDescent="0.2">
      <c r="A4182" s="48">
        <v>411300</v>
      </c>
      <c r="B4182" s="49" t="s">
        <v>48</v>
      </c>
      <c r="C4182" s="58">
        <v>40000</v>
      </c>
      <c r="D4182" s="58">
        <v>45000</v>
      </c>
      <c r="E4182" s="58">
        <v>0</v>
      </c>
      <c r="F4182" s="283">
        <f t="shared" si="1211"/>
        <v>112.5</v>
      </c>
    </row>
    <row r="4183" spans="1:6" s="30" customFormat="1" x14ac:dyDescent="0.2">
      <c r="A4183" s="48">
        <v>411400</v>
      </c>
      <c r="B4183" s="49" t="s">
        <v>49</v>
      </c>
      <c r="C4183" s="58">
        <v>36000</v>
      </c>
      <c r="D4183" s="58">
        <v>36000</v>
      </c>
      <c r="E4183" s="58">
        <v>0</v>
      </c>
      <c r="F4183" s="283">
        <f t="shared" si="1211"/>
        <v>100</v>
      </c>
    </row>
    <row r="4184" spans="1:6" s="30" customFormat="1" x14ac:dyDescent="0.2">
      <c r="A4184" s="46">
        <v>412000</v>
      </c>
      <c r="B4184" s="51" t="s">
        <v>50</v>
      </c>
      <c r="C4184" s="45">
        <f>SUM(C4185:C4196)</f>
        <v>270600</v>
      </c>
      <c r="D4184" s="45">
        <f>SUM(D4185:D4196)</f>
        <v>275300</v>
      </c>
      <c r="E4184" s="45">
        <f>SUM(E4185:E4196)</f>
        <v>0</v>
      </c>
      <c r="F4184" s="282">
        <f t="shared" si="1211"/>
        <v>101.73688100517369</v>
      </c>
    </row>
    <row r="4185" spans="1:6" s="30" customFormat="1" x14ac:dyDescent="0.2">
      <c r="A4185" s="48">
        <v>412100</v>
      </c>
      <c r="B4185" s="49" t="s">
        <v>51</v>
      </c>
      <c r="C4185" s="58">
        <v>26000</v>
      </c>
      <c r="D4185" s="58">
        <v>27000</v>
      </c>
      <c r="E4185" s="58">
        <v>0</v>
      </c>
      <c r="F4185" s="283">
        <f t="shared" si="1211"/>
        <v>103.84615384615385</v>
      </c>
    </row>
    <row r="4186" spans="1:6" s="30" customFormat="1" x14ac:dyDescent="0.2">
      <c r="A4186" s="48">
        <v>412200</v>
      </c>
      <c r="B4186" s="49" t="s">
        <v>52</v>
      </c>
      <c r="C4186" s="58">
        <v>115000</v>
      </c>
      <c r="D4186" s="58">
        <v>120000</v>
      </c>
      <c r="E4186" s="58">
        <v>0</v>
      </c>
      <c r="F4186" s="283">
        <f t="shared" si="1211"/>
        <v>104.34782608695652</v>
      </c>
    </row>
    <row r="4187" spans="1:6" s="30" customFormat="1" x14ac:dyDescent="0.2">
      <c r="A4187" s="48">
        <v>412300</v>
      </c>
      <c r="B4187" s="49" t="s">
        <v>53</v>
      </c>
      <c r="C4187" s="58">
        <v>10000</v>
      </c>
      <c r="D4187" s="58">
        <v>11000</v>
      </c>
      <c r="E4187" s="58">
        <v>0</v>
      </c>
      <c r="F4187" s="283">
        <f t="shared" si="1211"/>
        <v>110.00000000000001</v>
      </c>
    </row>
    <row r="4188" spans="1:6" s="30" customFormat="1" x14ac:dyDescent="0.2">
      <c r="A4188" s="48">
        <v>412400</v>
      </c>
      <c r="B4188" s="49" t="s">
        <v>55</v>
      </c>
      <c r="C4188" s="58">
        <v>1000</v>
      </c>
      <c r="D4188" s="58">
        <v>1000</v>
      </c>
      <c r="E4188" s="58">
        <v>0</v>
      </c>
      <c r="F4188" s="283">
        <f t="shared" si="1211"/>
        <v>100</v>
      </c>
    </row>
    <row r="4189" spans="1:6" s="30" customFormat="1" x14ac:dyDescent="0.2">
      <c r="A4189" s="48">
        <v>412500</v>
      </c>
      <c r="B4189" s="49" t="s">
        <v>57</v>
      </c>
      <c r="C4189" s="58">
        <v>45000</v>
      </c>
      <c r="D4189" s="58">
        <v>45000</v>
      </c>
      <c r="E4189" s="58">
        <v>0</v>
      </c>
      <c r="F4189" s="283">
        <f t="shared" si="1211"/>
        <v>100</v>
      </c>
    </row>
    <row r="4190" spans="1:6" s="30" customFormat="1" x14ac:dyDescent="0.2">
      <c r="A4190" s="48">
        <v>412600</v>
      </c>
      <c r="B4190" s="49" t="s">
        <v>58</v>
      </c>
      <c r="C4190" s="58">
        <v>22000</v>
      </c>
      <c r="D4190" s="58">
        <v>24000</v>
      </c>
      <c r="E4190" s="58">
        <v>0</v>
      </c>
      <c r="F4190" s="283">
        <f t="shared" si="1211"/>
        <v>109.09090909090908</v>
      </c>
    </row>
    <row r="4191" spans="1:6" s="30" customFormat="1" x14ac:dyDescent="0.2">
      <c r="A4191" s="48">
        <v>412700</v>
      </c>
      <c r="B4191" s="49" t="s">
        <v>60</v>
      </c>
      <c r="C4191" s="58">
        <v>38000</v>
      </c>
      <c r="D4191" s="58">
        <v>38000</v>
      </c>
      <c r="E4191" s="58">
        <v>0</v>
      </c>
      <c r="F4191" s="283">
        <f t="shared" si="1211"/>
        <v>100</v>
      </c>
    </row>
    <row r="4192" spans="1:6" s="30" customFormat="1" x14ac:dyDescent="0.2">
      <c r="A4192" s="48">
        <v>412900</v>
      </c>
      <c r="B4192" s="53" t="s">
        <v>74</v>
      </c>
      <c r="C4192" s="58">
        <v>600</v>
      </c>
      <c r="D4192" s="58">
        <v>600</v>
      </c>
      <c r="E4192" s="58">
        <v>0</v>
      </c>
      <c r="F4192" s="283">
        <f t="shared" si="1211"/>
        <v>100</v>
      </c>
    </row>
    <row r="4193" spans="1:6" s="30" customFormat="1" x14ac:dyDescent="0.2">
      <c r="A4193" s="48">
        <v>412900</v>
      </c>
      <c r="B4193" s="53" t="s">
        <v>75</v>
      </c>
      <c r="C4193" s="58">
        <v>5000</v>
      </c>
      <c r="D4193" s="58">
        <v>2100</v>
      </c>
      <c r="E4193" s="58">
        <v>0</v>
      </c>
      <c r="F4193" s="283">
        <f t="shared" si="1211"/>
        <v>42</v>
      </c>
    </row>
    <row r="4194" spans="1:6" s="30" customFormat="1" x14ac:dyDescent="0.2">
      <c r="A4194" s="48">
        <v>412900</v>
      </c>
      <c r="B4194" s="53" t="s">
        <v>77</v>
      </c>
      <c r="C4194" s="58">
        <v>2000</v>
      </c>
      <c r="D4194" s="58">
        <v>1300</v>
      </c>
      <c r="E4194" s="58">
        <v>0</v>
      </c>
      <c r="F4194" s="283">
        <f t="shared" si="1211"/>
        <v>65</v>
      </c>
    </row>
    <row r="4195" spans="1:6" s="30" customFormat="1" x14ac:dyDescent="0.2">
      <c r="A4195" s="56">
        <v>412900</v>
      </c>
      <c r="B4195" s="53" t="s">
        <v>78</v>
      </c>
      <c r="C4195" s="58">
        <v>5000</v>
      </c>
      <c r="D4195" s="58">
        <v>5300</v>
      </c>
      <c r="E4195" s="58">
        <v>0</v>
      </c>
      <c r="F4195" s="283">
        <f t="shared" si="1211"/>
        <v>106</v>
      </c>
    </row>
    <row r="4196" spans="1:6" s="30" customFormat="1" x14ac:dyDescent="0.2">
      <c r="A4196" s="48">
        <v>412900</v>
      </c>
      <c r="B4196" s="53" t="s">
        <v>80</v>
      </c>
      <c r="C4196" s="58">
        <v>1000</v>
      </c>
      <c r="D4196" s="58">
        <v>0</v>
      </c>
      <c r="E4196" s="58">
        <v>0</v>
      </c>
      <c r="F4196" s="283">
        <f t="shared" si="1211"/>
        <v>0</v>
      </c>
    </row>
    <row r="4197" spans="1:6" s="55" customFormat="1" x14ac:dyDescent="0.2">
      <c r="A4197" s="46">
        <v>413000</v>
      </c>
      <c r="B4197" s="51" t="s">
        <v>96</v>
      </c>
      <c r="C4197" s="45">
        <f t="shared" ref="C4197:D4197" si="1214">C4198</f>
        <v>900</v>
      </c>
      <c r="D4197" s="45">
        <f t="shared" si="1214"/>
        <v>1000</v>
      </c>
      <c r="E4197" s="45">
        <f t="shared" ref="E4197" si="1215">E4198</f>
        <v>0</v>
      </c>
      <c r="F4197" s="282">
        <f t="shared" si="1211"/>
        <v>111.11111111111111</v>
      </c>
    </row>
    <row r="4198" spans="1:6" s="30" customFormat="1" x14ac:dyDescent="0.2">
      <c r="A4198" s="48">
        <v>413900</v>
      </c>
      <c r="B4198" s="49" t="s">
        <v>106</v>
      </c>
      <c r="C4198" s="58">
        <v>900</v>
      </c>
      <c r="D4198" s="58">
        <v>1000</v>
      </c>
      <c r="E4198" s="58">
        <v>0</v>
      </c>
      <c r="F4198" s="283">
        <f t="shared" si="1211"/>
        <v>111.11111111111111</v>
      </c>
    </row>
    <row r="4199" spans="1:6" s="55" customFormat="1" x14ac:dyDescent="0.2">
      <c r="A4199" s="46">
        <v>415000</v>
      </c>
      <c r="B4199" s="51" t="s">
        <v>119</v>
      </c>
      <c r="C4199" s="45">
        <f t="shared" ref="C4199:D4199" si="1216">+C4201+C4200</f>
        <v>1000</v>
      </c>
      <c r="D4199" s="45">
        <f t="shared" si="1216"/>
        <v>21000</v>
      </c>
      <c r="E4199" s="45">
        <f t="shared" ref="E4199" si="1217">+E4201+E4200</f>
        <v>0</v>
      </c>
      <c r="F4199" s="282"/>
    </row>
    <row r="4200" spans="1:6" s="30" customFormat="1" x14ac:dyDescent="0.2">
      <c r="A4200" s="48">
        <v>415100</v>
      </c>
      <c r="B4200" s="49" t="s">
        <v>120</v>
      </c>
      <c r="C4200" s="50">
        <v>0</v>
      </c>
      <c r="D4200" s="58">
        <v>20000</v>
      </c>
      <c r="E4200" s="58">
        <v>0</v>
      </c>
      <c r="F4200" s="283">
        <v>0</v>
      </c>
    </row>
    <row r="4201" spans="1:6" s="30" customFormat="1" x14ac:dyDescent="0.2">
      <c r="A4201" s="48">
        <v>415200</v>
      </c>
      <c r="B4201" s="49" t="s">
        <v>834</v>
      </c>
      <c r="C4201" s="58">
        <v>1000</v>
      </c>
      <c r="D4201" s="58">
        <v>1000</v>
      </c>
      <c r="E4201" s="58">
        <v>0</v>
      </c>
      <c r="F4201" s="283">
        <f t="shared" si="1211"/>
        <v>100</v>
      </c>
    </row>
    <row r="4202" spans="1:6" s="30" customFormat="1" x14ac:dyDescent="0.2">
      <c r="A4202" s="46">
        <v>510000</v>
      </c>
      <c r="B4202" s="51" t="s">
        <v>244</v>
      </c>
      <c r="C4202" s="45">
        <f>C4208+C4203+C4206+0</f>
        <v>41000</v>
      </c>
      <c r="D4202" s="45">
        <f>D4208+D4203+D4206+0</f>
        <v>41000</v>
      </c>
      <c r="E4202" s="45">
        <f>E4208+E4203+E4206+0</f>
        <v>0</v>
      </c>
      <c r="F4202" s="282">
        <f t="shared" ref="F4202:F4213" si="1218">D4202/C4202*100</f>
        <v>100</v>
      </c>
    </row>
    <row r="4203" spans="1:6" s="55" customFormat="1" x14ac:dyDescent="0.2">
      <c r="A4203" s="46">
        <v>511000</v>
      </c>
      <c r="B4203" s="51" t="s">
        <v>245</v>
      </c>
      <c r="C4203" s="45">
        <f>SUM(C4204:C4205)</f>
        <v>30000</v>
      </c>
      <c r="D4203" s="45">
        <f>SUM(D4204:D4205)</f>
        <v>30000</v>
      </c>
      <c r="E4203" s="45">
        <f>SUM(E4204:E4205)</f>
        <v>0</v>
      </c>
      <c r="F4203" s="282">
        <f t="shared" si="1218"/>
        <v>100</v>
      </c>
    </row>
    <row r="4204" spans="1:6" s="30" customFormat="1" x14ac:dyDescent="0.2">
      <c r="A4204" s="48">
        <v>511300</v>
      </c>
      <c r="B4204" s="49" t="s">
        <v>248</v>
      </c>
      <c r="C4204" s="58">
        <v>20000</v>
      </c>
      <c r="D4204" s="58">
        <v>20000</v>
      </c>
      <c r="E4204" s="58">
        <v>0</v>
      </c>
      <c r="F4204" s="283">
        <f t="shared" si="1218"/>
        <v>100</v>
      </c>
    </row>
    <row r="4205" spans="1:6" s="30" customFormat="1" x14ac:dyDescent="0.2">
      <c r="A4205" s="56">
        <v>511400</v>
      </c>
      <c r="B4205" s="49" t="s">
        <v>249</v>
      </c>
      <c r="C4205" s="58">
        <v>10000</v>
      </c>
      <c r="D4205" s="58">
        <v>10000</v>
      </c>
      <c r="E4205" s="58">
        <v>0</v>
      </c>
      <c r="F4205" s="283">
        <f t="shared" si="1218"/>
        <v>100</v>
      </c>
    </row>
    <row r="4206" spans="1:6" s="55" customFormat="1" x14ac:dyDescent="0.2">
      <c r="A4206" s="46">
        <v>513000</v>
      </c>
      <c r="B4206" s="51" t="s">
        <v>252</v>
      </c>
      <c r="C4206" s="45">
        <f t="shared" ref="C4206:D4206" si="1219">C4207</f>
        <v>6000</v>
      </c>
      <c r="D4206" s="45">
        <f t="shared" si="1219"/>
        <v>6000</v>
      </c>
      <c r="E4206" s="45">
        <f t="shared" ref="E4206" si="1220">E4207</f>
        <v>0</v>
      </c>
      <c r="F4206" s="282">
        <f t="shared" si="1218"/>
        <v>100</v>
      </c>
    </row>
    <row r="4207" spans="1:6" s="30" customFormat="1" x14ac:dyDescent="0.2">
      <c r="A4207" s="48">
        <v>513700</v>
      </c>
      <c r="B4207" s="49" t="s">
        <v>253</v>
      </c>
      <c r="C4207" s="58">
        <v>6000</v>
      </c>
      <c r="D4207" s="58">
        <v>6000</v>
      </c>
      <c r="E4207" s="58">
        <v>0</v>
      </c>
      <c r="F4207" s="283">
        <f t="shared" si="1218"/>
        <v>100</v>
      </c>
    </row>
    <row r="4208" spans="1:6" s="30" customFormat="1" x14ac:dyDescent="0.2">
      <c r="A4208" s="46">
        <v>516000</v>
      </c>
      <c r="B4208" s="51" t="s">
        <v>256</v>
      </c>
      <c r="C4208" s="45">
        <f t="shared" ref="C4208:D4208" si="1221">C4209</f>
        <v>5000</v>
      </c>
      <c r="D4208" s="45">
        <f t="shared" si="1221"/>
        <v>5000</v>
      </c>
      <c r="E4208" s="45">
        <f t="shared" ref="E4208" si="1222">E4209</f>
        <v>0</v>
      </c>
      <c r="F4208" s="282">
        <f t="shared" si="1218"/>
        <v>100</v>
      </c>
    </row>
    <row r="4209" spans="1:6" s="30" customFormat="1" x14ac:dyDescent="0.2">
      <c r="A4209" s="48">
        <v>516100</v>
      </c>
      <c r="B4209" s="49" t="s">
        <v>256</v>
      </c>
      <c r="C4209" s="58">
        <v>5000</v>
      </c>
      <c r="D4209" s="58">
        <v>5000</v>
      </c>
      <c r="E4209" s="58">
        <v>0</v>
      </c>
      <c r="F4209" s="283">
        <f t="shared" si="1218"/>
        <v>100</v>
      </c>
    </row>
    <row r="4210" spans="1:6" s="55" customFormat="1" x14ac:dyDescent="0.2">
      <c r="A4210" s="46">
        <v>630000</v>
      </c>
      <c r="B4210" s="51" t="s">
        <v>275</v>
      </c>
      <c r="C4210" s="45">
        <f>C4211+0</f>
        <v>40000</v>
      </c>
      <c r="D4210" s="45">
        <f>D4211+0</f>
        <v>45000</v>
      </c>
      <c r="E4210" s="45">
        <f>E4211+0</f>
        <v>0</v>
      </c>
      <c r="F4210" s="282">
        <f t="shared" si="1218"/>
        <v>112.5</v>
      </c>
    </row>
    <row r="4211" spans="1:6" s="55" customFormat="1" x14ac:dyDescent="0.2">
      <c r="A4211" s="46">
        <v>638000</v>
      </c>
      <c r="B4211" s="51" t="s">
        <v>282</v>
      </c>
      <c r="C4211" s="45">
        <f t="shared" ref="C4211:D4211" si="1223">C4212</f>
        <v>40000</v>
      </c>
      <c r="D4211" s="45">
        <f t="shared" si="1223"/>
        <v>45000</v>
      </c>
      <c r="E4211" s="45">
        <f t="shared" ref="E4211" si="1224">E4212</f>
        <v>0</v>
      </c>
      <c r="F4211" s="282">
        <f t="shared" si="1218"/>
        <v>112.5</v>
      </c>
    </row>
    <row r="4212" spans="1:6" s="30" customFormat="1" x14ac:dyDescent="0.2">
      <c r="A4212" s="48">
        <v>638100</v>
      </c>
      <c r="B4212" s="49" t="s">
        <v>283</v>
      </c>
      <c r="C4212" s="58">
        <v>40000</v>
      </c>
      <c r="D4212" s="58">
        <v>45000</v>
      </c>
      <c r="E4212" s="58">
        <v>0</v>
      </c>
      <c r="F4212" s="283">
        <f t="shared" si="1218"/>
        <v>112.5</v>
      </c>
    </row>
    <row r="4213" spans="1:6" s="30" customFormat="1" x14ac:dyDescent="0.2">
      <c r="A4213" s="89"/>
      <c r="B4213" s="83" t="s">
        <v>292</v>
      </c>
      <c r="C4213" s="87">
        <f>C4178+C4202+C4210+0</f>
        <v>2969500</v>
      </c>
      <c r="D4213" s="87">
        <f>D4178+D4202+D4210+0</f>
        <v>3139300</v>
      </c>
      <c r="E4213" s="87">
        <f>E4178+E4202+E4210+0</f>
        <v>0</v>
      </c>
      <c r="F4213" s="34">
        <f t="shared" si="1218"/>
        <v>105.71813436605488</v>
      </c>
    </row>
    <row r="4214" spans="1:6" s="30" customFormat="1" x14ac:dyDescent="0.2">
      <c r="A4214" s="48"/>
      <c r="B4214" s="49"/>
      <c r="C4214" s="50"/>
      <c r="D4214" s="50"/>
      <c r="E4214" s="50"/>
      <c r="F4214" s="284"/>
    </row>
    <row r="4215" spans="1:6" s="30" customFormat="1" x14ac:dyDescent="0.2">
      <c r="A4215" s="43"/>
      <c r="B4215" s="44"/>
      <c r="C4215" s="50"/>
      <c r="D4215" s="50"/>
      <c r="E4215" s="50"/>
      <c r="F4215" s="284"/>
    </row>
    <row r="4216" spans="1:6" s="30" customFormat="1" x14ac:dyDescent="0.2">
      <c r="A4216" s="48" t="s">
        <v>498</v>
      </c>
      <c r="B4216" s="51"/>
      <c r="C4216" s="50"/>
      <c r="D4216" s="50"/>
      <c r="E4216" s="50"/>
      <c r="F4216" s="284"/>
    </row>
    <row r="4217" spans="1:6" s="30" customFormat="1" x14ac:dyDescent="0.2">
      <c r="A4217" s="48" t="s">
        <v>495</v>
      </c>
      <c r="B4217" s="51"/>
      <c r="C4217" s="50"/>
      <c r="D4217" s="50"/>
      <c r="E4217" s="50"/>
      <c r="F4217" s="284"/>
    </row>
    <row r="4218" spans="1:6" s="30" customFormat="1" x14ac:dyDescent="0.2">
      <c r="A4218" s="48" t="s">
        <v>405</v>
      </c>
      <c r="B4218" s="51"/>
      <c r="C4218" s="50"/>
      <c r="D4218" s="50"/>
      <c r="E4218" s="50"/>
      <c r="F4218" s="284"/>
    </row>
    <row r="4219" spans="1:6" s="30" customFormat="1" x14ac:dyDescent="0.2">
      <c r="A4219" s="48" t="s">
        <v>291</v>
      </c>
      <c r="B4219" s="51"/>
      <c r="C4219" s="50"/>
      <c r="D4219" s="50"/>
      <c r="E4219" s="50"/>
      <c r="F4219" s="284"/>
    </row>
    <row r="4220" spans="1:6" s="30" customFormat="1" x14ac:dyDescent="0.2">
      <c r="A4220" s="48"/>
      <c r="B4220" s="79"/>
      <c r="C4220" s="67"/>
      <c r="D4220" s="67"/>
      <c r="E4220" s="67"/>
      <c r="F4220" s="279"/>
    </row>
    <row r="4221" spans="1:6" s="30" customFormat="1" x14ac:dyDescent="0.2">
      <c r="A4221" s="46">
        <v>410000</v>
      </c>
      <c r="B4221" s="47" t="s">
        <v>44</v>
      </c>
      <c r="C4221" s="45">
        <f>C4222+C4227+C4240+0+0</f>
        <v>181574200</v>
      </c>
      <c r="D4221" s="45">
        <f>D4222+D4227+D4240+0+0</f>
        <v>176282700</v>
      </c>
      <c r="E4221" s="45">
        <f>E4222+E4227+E4240+0+0</f>
        <v>0</v>
      </c>
      <c r="F4221" s="282">
        <f t="shared" ref="F4221:F4250" si="1225">D4221/C4221*100</f>
        <v>97.085764387231222</v>
      </c>
    </row>
    <row r="4222" spans="1:6" s="30" customFormat="1" x14ac:dyDescent="0.2">
      <c r="A4222" s="46">
        <v>411000</v>
      </c>
      <c r="B4222" s="47" t="s">
        <v>45</v>
      </c>
      <c r="C4222" s="45">
        <f>SUM(C4223:C4226)</f>
        <v>1392000</v>
      </c>
      <c r="D4222" s="45">
        <f>SUM(D4223:D4226)</f>
        <v>1577000</v>
      </c>
      <c r="E4222" s="45">
        <f t="shared" ref="E4222" si="1226">SUM(E4223:E4226)</f>
        <v>0</v>
      </c>
      <c r="F4222" s="282">
        <f t="shared" si="1225"/>
        <v>113.29022988505749</v>
      </c>
    </row>
    <row r="4223" spans="1:6" s="30" customFormat="1" x14ac:dyDescent="0.2">
      <c r="A4223" s="48">
        <v>411100</v>
      </c>
      <c r="B4223" s="49" t="s">
        <v>46</v>
      </c>
      <c r="C4223" s="58">
        <v>1310000</v>
      </c>
      <c r="D4223" s="58">
        <v>1480000</v>
      </c>
      <c r="E4223" s="58">
        <v>0</v>
      </c>
      <c r="F4223" s="283">
        <f t="shared" si="1225"/>
        <v>112.97709923664124</v>
      </c>
    </row>
    <row r="4224" spans="1:6" s="30" customFormat="1" x14ac:dyDescent="0.2">
      <c r="A4224" s="48">
        <v>411200</v>
      </c>
      <c r="B4224" s="49" t="s">
        <v>47</v>
      </c>
      <c r="C4224" s="58">
        <v>50000</v>
      </c>
      <c r="D4224" s="58">
        <v>50000</v>
      </c>
      <c r="E4224" s="58">
        <v>0</v>
      </c>
      <c r="F4224" s="283">
        <f t="shared" si="1225"/>
        <v>100</v>
      </c>
    </row>
    <row r="4225" spans="1:6" s="30" customFormat="1" ht="40.5" x14ac:dyDescent="0.2">
      <c r="A4225" s="48">
        <v>411300</v>
      </c>
      <c r="B4225" s="49" t="s">
        <v>48</v>
      </c>
      <c r="C4225" s="58">
        <v>20000</v>
      </c>
      <c r="D4225" s="58">
        <v>30000</v>
      </c>
      <c r="E4225" s="58">
        <v>0</v>
      </c>
      <c r="F4225" s="283">
        <f t="shared" si="1225"/>
        <v>150</v>
      </c>
    </row>
    <row r="4226" spans="1:6" s="30" customFormat="1" x14ac:dyDescent="0.2">
      <c r="A4226" s="48">
        <v>411400</v>
      </c>
      <c r="B4226" s="49" t="s">
        <v>49</v>
      </c>
      <c r="C4226" s="58">
        <v>12000</v>
      </c>
      <c r="D4226" s="58">
        <v>17000</v>
      </c>
      <c r="E4226" s="58">
        <v>0</v>
      </c>
      <c r="F4226" s="283">
        <f t="shared" si="1225"/>
        <v>141.66666666666669</v>
      </c>
    </row>
    <row r="4227" spans="1:6" s="30" customFormat="1" x14ac:dyDescent="0.2">
      <c r="A4227" s="46">
        <v>412000</v>
      </c>
      <c r="B4227" s="51" t="s">
        <v>50</v>
      </c>
      <c r="C4227" s="45">
        <f t="shared" ref="C4227:D4227" si="1227">SUM(C4228:C4239)</f>
        <v>182200</v>
      </c>
      <c r="D4227" s="45">
        <f t="shared" si="1227"/>
        <v>205700</v>
      </c>
      <c r="E4227" s="45">
        <f t="shared" ref="E4227" si="1228">SUM(E4228:E4239)</f>
        <v>0</v>
      </c>
      <c r="F4227" s="282">
        <f t="shared" si="1225"/>
        <v>112.89791437980242</v>
      </c>
    </row>
    <row r="4228" spans="1:6" s="30" customFormat="1" x14ac:dyDescent="0.2">
      <c r="A4228" s="48">
        <v>412100</v>
      </c>
      <c r="B4228" s="49" t="s">
        <v>51</v>
      </c>
      <c r="C4228" s="58">
        <v>17000</v>
      </c>
      <c r="D4228" s="58">
        <v>17000</v>
      </c>
      <c r="E4228" s="58">
        <v>0</v>
      </c>
      <c r="F4228" s="283">
        <f t="shared" si="1225"/>
        <v>100</v>
      </c>
    </row>
    <row r="4229" spans="1:6" s="30" customFormat="1" x14ac:dyDescent="0.2">
      <c r="A4229" s="48">
        <v>412200</v>
      </c>
      <c r="B4229" s="49" t="s">
        <v>52</v>
      </c>
      <c r="C4229" s="58">
        <v>90000</v>
      </c>
      <c r="D4229" s="58">
        <v>100000</v>
      </c>
      <c r="E4229" s="58">
        <v>0</v>
      </c>
      <c r="F4229" s="283">
        <f t="shared" si="1225"/>
        <v>111.11111111111111</v>
      </c>
    </row>
    <row r="4230" spans="1:6" s="30" customFormat="1" x14ac:dyDescent="0.2">
      <c r="A4230" s="48">
        <v>412300</v>
      </c>
      <c r="B4230" s="49" t="s">
        <v>53</v>
      </c>
      <c r="C4230" s="58">
        <v>25000</v>
      </c>
      <c r="D4230" s="58">
        <v>25000</v>
      </c>
      <c r="E4230" s="58">
        <v>0</v>
      </c>
      <c r="F4230" s="283">
        <f t="shared" si="1225"/>
        <v>100</v>
      </c>
    </row>
    <row r="4231" spans="1:6" s="30" customFormat="1" x14ac:dyDescent="0.2">
      <c r="A4231" s="48">
        <v>412500</v>
      </c>
      <c r="B4231" s="49" t="s">
        <v>57</v>
      </c>
      <c r="C4231" s="58">
        <v>6000</v>
      </c>
      <c r="D4231" s="58">
        <v>10000</v>
      </c>
      <c r="E4231" s="58">
        <v>0</v>
      </c>
      <c r="F4231" s="283">
        <f t="shared" si="1225"/>
        <v>166.66666666666669</v>
      </c>
    </row>
    <row r="4232" spans="1:6" s="30" customFormat="1" x14ac:dyDescent="0.2">
      <c r="A4232" s="48">
        <v>412600</v>
      </c>
      <c r="B4232" s="49" t="s">
        <v>58</v>
      </c>
      <c r="C4232" s="58">
        <v>29000</v>
      </c>
      <c r="D4232" s="58">
        <v>34000</v>
      </c>
      <c r="E4232" s="58">
        <v>0</v>
      </c>
      <c r="F4232" s="283">
        <f t="shared" si="1225"/>
        <v>117.24137931034481</v>
      </c>
    </row>
    <row r="4233" spans="1:6" s="30" customFormat="1" x14ac:dyDescent="0.2">
      <c r="A4233" s="48">
        <v>412700</v>
      </c>
      <c r="B4233" s="49" t="s">
        <v>60</v>
      </c>
      <c r="C4233" s="58">
        <v>10000</v>
      </c>
      <c r="D4233" s="58">
        <v>10000</v>
      </c>
      <c r="E4233" s="58">
        <v>0</v>
      </c>
      <c r="F4233" s="283">
        <f t="shared" si="1225"/>
        <v>100</v>
      </c>
    </row>
    <row r="4234" spans="1:6" s="30" customFormat="1" x14ac:dyDescent="0.2">
      <c r="A4234" s="48">
        <v>412900</v>
      </c>
      <c r="B4234" s="53" t="s">
        <v>74</v>
      </c>
      <c r="C4234" s="58">
        <v>499.99999999999994</v>
      </c>
      <c r="D4234" s="58">
        <v>900</v>
      </c>
      <c r="E4234" s="58">
        <v>0</v>
      </c>
      <c r="F4234" s="283">
        <f t="shared" si="1225"/>
        <v>180.00000000000003</v>
      </c>
    </row>
    <row r="4235" spans="1:6" s="30" customFormat="1" x14ac:dyDescent="0.2">
      <c r="A4235" s="48">
        <v>412900</v>
      </c>
      <c r="B4235" s="53" t="s">
        <v>75</v>
      </c>
      <c r="C4235" s="58">
        <v>500</v>
      </c>
      <c r="D4235" s="58">
        <v>3000</v>
      </c>
      <c r="E4235" s="58">
        <v>0</v>
      </c>
      <c r="F4235" s="283"/>
    </row>
    <row r="4236" spans="1:6" s="30" customFormat="1" x14ac:dyDescent="0.2">
      <c r="A4236" s="48">
        <v>412900</v>
      </c>
      <c r="B4236" s="53" t="s">
        <v>76</v>
      </c>
      <c r="C4236" s="58">
        <v>1200</v>
      </c>
      <c r="D4236" s="58">
        <v>1799.9999999999995</v>
      </c>
      <c r="E4236" s="58">
        <v>0</v>
      </c>
      <c r="F4236" s="283">
        <f t="shared" si="1225"/>
        <v>149.99999999999994</v>
      </c>
    </row>
    <row r="4237" spans="1:6" s="30" customFormat="1" x14ac:dyDescent="0.2">
      <c r="A4237" s="48">
        <v>412900</v>
      </c>
      <c r="B4237" s="53" t="s">
        <v>77</v>
      </c>
      <c r="C4237" s="58">
        <v>800</v>
      </c>
      <c r="D4237" s="58">
        <v>800</v>
      </c>
      <c r="E4237" s="58">
        <v>0</v>
      </c>
      <c r="F4237" s="283">
        <f t="shared" si="1225"/>
        <v>100</v>
      </c>
    </row>
    <row r="4238" spans="1:6" s="30" customFormat="1" x14ac:dyDescent="0.2">
      <c r="A4238" s="48">
        <v>412900</v>
      </c>
      <c r="B4238" s="53" t="s">
        <v>78</v>
      </c>
      <c r="C4238" s="58">
        <v>2000</v>
      </c>
      <c r="D4238" s="58">
        <v>2999.9999999999995</v>
      </c>
      <c r="E4238" s="58">
        <v>0</v>
      </c>
      <c r="F4238" s="283">
        <f t="shared" si="1225"/>
        <v>149.99999999999997</v>
      </c>
    </row>
    <row r="4239" spans="1:6" s="30" customFormat="1" x14ac:dyDescent="0.2">
      <c r="A4239" s="48">
        <v>412900</v>
      </c>
      <c r="B4239" s="49" t="s">
        <v>80</v>
      </c>
      <c r="C4239" s="58">
        <v>200</v>
      </c>
      <c r="D4239" s="58">
        <v>200</v>
      </c>
      <c r="E4239" s="58">
        <v>0</v>
      </c>
      <c r="F4239" s="283">
        <f t="shared" si="1225"/>
        <v>100</v>
      </c>
    </row>
    <row r="4240" spans="1:6" s="55" customFormat="1" x14ac:dyDescent="0.2">
      <c r="A4240" s="46">
        <v>414000</v>
      </c>
      <c r="B4240" s="51" t="s">
        <v>107</v>
      </c>
      <c r="C4240" s="45">
        <f t="shared" ref="C4240:D4240" si="1229">SUM(C4241:C4241)</f>
        <v>180000000</v>
      </c>
      <c r="D4240" s="45">
        <f t="shared" si="1229"/>
        <v>174500000</v>
      </c>
      <c r="E4240" s="45">
        <f t="shared" ref="E4240" si="1230">SUM(E4241:E4241)</f>
        <v>0</v>
      </c>
      <c r="F4240" s="282">
        <f t="shared" si="1225"/>
        <v>96.944444444444443</v>
      </c>
    </row>
    <row r="4241" spans="1:6" s="30" customFormat="1" x14ac:dyDescent="0.2">
      <c r="A4241" s="48">
        <v>414100</v>
      </c>
      <c r="B4241" s="49" t="s">
        <v>112</v>
      </c>
      <c r="C4241" s="58">
        <v>180000000</v>
      </c>
      <c r="D4241" s="58">
        <v>174500000</v>
      </c>
      <c r="E4241" s="58">
        <v>0</v>
      </c>
      <c r="F4241" s="283">
        <f t="shared" si="1225"/>
        <v>96.944444444444443</v>
      </c>
    </row>
    <row r="4242" spans="1:6" s="30" customFormat="1" x14ac:dyDescent="0.2">
      <c r="A4242" s="46">
        <v>510000</v>
      </c>
      <c r="B4242" s="51" t="s">
        <v>244</v>
      </c>
      <c r="C4242" s="45">
        <f t="shared" ref="C4242:D4242" si="1231">C4243+C4245</f>
        <v>5000</v>
      </c>
      <c r="D4242" s="45">
        <f t="shared" si="1231"/>
        <v>5000</v>
      </c>
      <c r="E4242" s="45">
        <f t="shared" ref="E4242" si="1232">E4243+E4245</f>
        <v>0</v>
      </c>
      <c r="F4242" s="282">
        <f t="shared" si="1225"/>
        <v>100</v>
      </c>
    </row>
    <row r="4243" spans="1:6" s="30" customFormat="1" x14ac:dyDescent="0.2">
      <c r="A4243" s="46">
        <v>511000</v>
      </c>
      <c r="B4243" s="51" t="s">
        <v>245</v>
      </c>
      <c r="C4243" s="45">
        <f t="shared" ref="C4243:D4243" si="1233">SUM(C4244:C4244)</f>
        <v>3000</v>
      </c>
      <c r="D4243" s="45">
        <f t="shared" si="1233"/>
        <v>3000</v>
      </c>
      <c r="E4243" s="45">
        <f t="shared" ref="E4243" si="1234">SUM(E4244:E4244)</f>
        <v>0</v>
      </c>
      <c r="F4243" s="282">
        <f t="shared" si="1225"/>
        <v>100</v>
      </c>
    </row>
    <row r="4244" spans="1:6" s="30" customFormat="1" x14ac:dyDescent="0.2">
      <c r="A4244" s="48">
        <v>511300</v>
      </c>
      <c r="B4244" s="49" t="s">
        <v>248</v>
      </c>
      <c r="C4244" s="58">
        <v>3000</v>
      </c>
      <c r="D4244" s="58">
        <v>3000</v>
      </c>
      <c r="E4244" s="58">
        <v>0</v>
      </c>
      <c r="F4244" s="283">
        <f t="shared" si="1225"/>
        <v>100</v>
      </c>
    </row>
    <row r="4245" spans="1:6" s="55" customFormat="1" x14ac:dyDescent="0.2">
      <c r="A4245" s="46">
        <v>516000</v>
      </c>
      <c r="B4245" s="51" t="s">
        <v>256</v>
      </c>
      <c r="C4245" s="45">
        <f t="shared" ref="C4245:D4245" si="1235">C4246</f>
        <v>2000</v>
      </c>
      <c r="D4245" s="45">
        <f t="shared" si="1235"/>
        <v>2000</v>
      </c>
      <c r="E4245" s="45">
        <f t="shared" ref="E4245" si="1236">E4246</f>
        <v>0</v>
      </c>
      <c r="F4245" s="282">
        <f t="shared" si="1225"/>
        <v>100</v>
      </c>
    </row>
    <row r="4246" spans="1:6" s="30" customFormat="1" x14ac:dyDescent="0.2">
      <c r="A4246" s="48">
        <v>516100</v>
      </c>
      <c r="B4246" s="49" t="s">
        <v>256</v>
      </c>
      <c r="C4246" s="58">
        <v>2000</v>
      </c>
      <c r="D4246" s="58">
        <v>2000</v>
      </c>
      <c r="E4246" s="58">
        <v>0</v>
      </c>
      <c r="F4246" s="283">
        <f t="shared" si="1225"/>
        <v>100</v>
      </c>
    </row>
    <row r="4247" spans="1:6" s="55" customFormat="1" x14ac:dyDescent="0.2">
      <c r="A4247" s="46">
        <v>630000</v>
      </c>
      <c r="B4247" s="51" t="s">
        <v>275</v>
      </c>
      <c r="C4247" s="45">
        <f t="shared" ref="C4247:D4248" si="1237">C4248</f>
        <v>40000</v>
      </c>
      <c r="D4247" s="45">
        <f t="shared" si="1237"/>
        <v>50000</v>
      </c>
      <c r="E4247" s="45">
        <f t="shared" ref="E4247:E4248" si="1238">E4248</f>
        <v>0</v>
      </c>
      <c r="F4247" s="282">
        <f t="shared" si="1225"/>
        <v>125</v>
      </c>
    </row>
    <row r="4248" spans="1:6" s="55" customFormat="1" x14ac:dyDescent="0.2">
      <c r="A4248" s="46">
        <v>638000</v>
      </c>
      <c r="B4248" s="51" t="s">
        <v>282</v>
      </c>
      <c r="C4248" s="45">
        <f t="shared" si="1237"/>
        <v>40000</v>
      </c>
      <c r="D4248" s="45">
        <f t="shared" si="1237"/>
        <v>50000</v>
      </c>
      <c r="E4248" s="45">
        <f t="shared" si="1238"/>
        <v>0</v>
      </c>
      <c r="F4248" s="282">
        <f t="shared" si="1225"/>
        <v>125</v>
      </c>
    </row>
    <row r="4249" spans="1:6" s="30" customFormat="1" x14ac:dyDescent="0.2">
      <c r="A4249" s="48">
        <v>638100</v>
      </c>
      <c r="B4249" s="49" t="s">
        <v>283</v>
      </c>
      <c r="C4249" s="58">
        <v>40000</v>
      </c>
      <c r="D4249" s="58">
        <v>50000</v>
      </c>
      <c r="E4249" s="58">
        <v>0</v>
      </c>
      <c r="F4249" s="283">
        <f t="shared" si="1225"/>
        <v>125</v>
      </c>
    </row>
    <row r="4250" spans="1:6" s="30" customFormat="1" x14ac:dyDescent="0.2">
      <c r="A4250" s="89"/>
      <c r="B4250" s="83" t="s">
        <v>292</v>
      </c>
      <c r="C4250" s="87">
        <f>C4221+C4242+C4247+0</f>
        <v>181619200</v>
      </c>
      <c r="D4250" s="87">
        <f>D4221+D4242+D4247+0</f>
        <v>176337700</v>
      </c>
      <c r="E4250" s="87">
        <f>E4221+E4242+E4247+0</f>
        <v>0</v>
      </c>
      <c r="F4250" s="34">
        <f t="shared" si="1225"/>
        <v>97.091992476566361</v>
      </c>
    </row>
    <row r="4251" spans="1:6" s="30" customFormat="1" x14ac:dyDescent="0.2">
      <c r="A4251" s="66"/>
      <c r="B4251" s="44"/>
      <c r="C4251" s="50"/>
      <c r="D4251" s="50"/>
      <c r="E4251" s="50"/>
      <c r="F4251" s="284"/>
    </row>
    <row r="4252" spans="1:6" s="30" customFormat="1" x14ac:dyDescent="0.2">
      <c r="A4252" s="43"/>
      <c r="B4252" s="44"/>
      <c r="C4252" s="50"/>
      <c r="D4252" s="50"/>
      <c r="E4252" s="50"/>
      <c r="F4252" s="284"/>
    </row>
    <row r="4253" spans="1:6" s="30" customFormat="1" x14ac:dyDescent="0.2">
      <c r="A4253" s="48" t="s">
        <v>499</v>
      </c>
      <c r="B4253" s="51"/>
      <c r="C4253" s="50"/>
      <c r="D4253" s="50"/>
      <c r="E4253" s="50"/>
      <c r="F4253" s="284"/>
    </row>
    <row r="4254" spans="1:6" s="30" customFormat="1" x14ac:dyDescent="0.2">
      <c r="A4254" s="48" t="s">
        <v>500</v>
      </c>
      <c r="B4254" s="51"/>
      <c r="C4254" s="50"/>
      <c r="D4254" s="50"/>
      <c r="E4254" s="50"/>
      <c r="F4254" s="284"/>
    </row>
    <row r="4255" spans="1:6" s="30" customFormat="1" x14ac:dyDescent="0.2">
      <c r="A4255" s="48" t="s">
        <v>397</v>
      </c>
      <c r="B4255" s="51"/>
      <c r="C4255" s="50"/>
      <c r="D4255" s="50"/>
      <c r="E4255" s="50"/>
      <c r="F4255" s="284"/>
    </row>
    <row r="4256" spans="1:6" s="30" customFormat="1" x14ac:dyDescent="0.2">
      <c r="A4256" s="48" t="s">
        <v>291</v>
      </c>
      <c r="B4256" s="51"/>
      <c r="C4256" s="50"/>
      <c r="D4256" s="50"/>
      <c r="E4256" s="50"/>
      <c r="F4256" s="284"/>
    </row>
    <row r="4257" spans="1:6" s="30" customFormat="1" x14ac:dyDescent="0.2">
      <c r="A4257" s="48"/>
      <c r="B4257" s="79"/>
      <c r="C4257" s="67"/>
      <c r="D4257" s="67"/>
      <c r="E4257" s="67"/>
      <c r="F4257" s="279"/>
    </row>
    <row r="4258" spans="1:6" s="30" customFormat="1" x14ac:dyDescent="0.2">
      <c r="A4258" s="46">
        <v>410000</v>
      </c>
      <c r="B4258" s="47" t="s">
        <v>44</v>
      </c>
      <c r="C4258" s="45">
        <f>C4259+C4264+C4276+C4280+0</f>
        <v>15236000</v>
      </c>
      <c r="D4258" s="45">
        <f>D4259+D4264+D4276+D4280+0</f>
        <v>15372300</v>
      </c>
      <c r="E4258" s="45">
        <f>E4259+E4264+E4276+E4280+0</f>
        <v>0</v>
      </c>
      <c r="F4258" s="282">
        <f t="shared" ref="F4258:F4279" si="1239">D4258/C4258*100</f>
        <v>100.89459175636651</v>
      </c>
    </row>
    <row r="4259" spans="1:6" s="30" customFormat="1" x14ac:dyDescent="0.2">
      <c r="A4259" s="46">
        <v>411000</v>
      </c>
      <c r="B4259" s="47" t="s">
        <v>45</v>
      </c>
      <c r="C4259" s="45">
        <f t="shared" ref="C4259:D4259" si="1240">SUM(C4260:C4263)</f>
        <v>1759800</v>
      </c>
      <c r="D4259" s="45">
        <f t="shared" si="1240"/>
        <v>1858000</v>
      </c>
      <c r="E4259" s="45">
        <f t="shared" ref="E4259" si="1241">SUM(E4260:E4263)</f>
        <v>0</v>
      </c>
      <c r="F4259" s="282">
        <f t="shared" si="1239"/>
        <v>105.58017956585977</v>
      </c>
    </row>
    <row r="4260" spans="1:6" s="30" customFormat="1" x14ac:dyDescent="0.2">
      <c r="A4260" s="48">
        <v>411100</v>
      </c>
      <c r="B4260" s="49" t="s">
        <v>46</v>
      </c>
      <c r="C4260" s="58">
        <v>1690000</v>
      </c>
      <c r="D4260" s="58">
        <v>1753000</v>
      </c>
      <c r="E4260" s="58">
        <v>0</v>
      </c>
      <c r="F4260" s="283">
        <f t="shared" si="1239"/>
        <v>103.72781065088756</v>
      </c>
    </row>
    <row r="4261" spans="1:6" s="30" customFormat="1" x14ac:dyDescent="0.2">
      <c r="A4261" s="48">
        <v>411200</v>
      </c>
      <c r="B4261" s="49" t="s">
        <v>47</v>
      </c>
      <c r="C4261" s="58">
        <v>53000</v>
      </c>
      <c r="D4261" s="58">
        <v>55000</v>
      </c>
      <c r="E4261" s="58">
        <v>0</v>
      </c>
      <c r="F4261" s="283">
        <f t="shared" si="1239"/>
        <v>103.77358490566037</v>
      </c>
    </row>
    <row r="4262" spans="1:6" s="30" customFormat="1" ht="40.5" x14ac:dyDescent="0.2">
      <c r="A4262" s="48">
        <v>411300</v>
      </c>
      <c r="B4262" s="49" t="s">
        <v>48</v>
      </c>
      <c r="C4262" s="58">
        <v>12000</v>
      </c>
      <c r="D4262" s="58">
        <v>40000</v>
      </c>
      <c r="E4262" s="58">
        <v>0</v>
      </c>
      <c r="F4262" s="283"/>
    </row>
    <row r="4263" spans="1:6" s="30" customFormat="1" x14ac:dyDescent="0.2">
      <c r="A4263" s="48">
        <v>411400</v>
      </c>
      <c r="B4263" s="49" t="s">
        <v>49</v>
      </c>
      <c r="C4263" s="58">
        <v>4800</v>
      </c>
      <c r="D4263" s="58">
        <v>10000</v>
      </c>
      <c r="E4263" s="58">
        <v>0</v>
      </c>
      <c r="F4263" s="283">
        <f t="shared" si="1239"/>
        <v>208.33333333333334</v>
      </c>
    </row>
    <row r="4264" spans="1:6" s="30" customFormat="1" x14ac:dyDescent="0.2">
      <c r="A4264" s="46">
        <v>412000</v>
      </c>
      <c r="B4264" s="51" t="s">
        <v>50</v>
      </c>
      <c r="C4264" s="45">
        <f>SUM(C4265:C4275)</f>
        <v>206200</v>
      </c>
      <c r="D4264" s="45">
        <f>SUM(D4265:D4275)</f>
        <v>244300</v>
      </c>
      <c r="E4264" s="45">
        <f>SUM(E4265:E4275)</f>
        <v>0</v>
      </c>
      <c r="F4264" s="282">
        <f t="shared" si="1239"/>
        <v>118.47720659553831</v>
      </c>
    </row>
    <row r="4265" spans="1:6" s="30" customFormat="1" x14ac:dyDescent="0.2">
      <c r="A4265" s="48">
        <v>412100</v>
      </c>
      <c r="B4265" s="49" t="s">
        <v>51</v>
      </c>
      <c r="C4265" s="58">
        <v>7100</v>
      </c>
      <c r="D4265" s="58">
        <v>8000</v>
      </c>
      <c r="E4265" s="58">
        <v>0</v>
      </c>
      <c r="F4265" s="283">
        <f t="shared" si="1239"/>
        <v>112.67605633802818</v>
      </c>
    </row>
    <row r="4266" spans="1:6" s="30" customFormat="1" x14ac:dyDescent="0.2">
      <c r="A4266" s="48">
        <v>412200</v>
      </c>
      <c r="B4266" s="49" t="s">
        <v>52</v>
      </c>
      <c r="C4266" s="58">
        <v>16200</v>
      </c>
      <c r="D4266" s="58">
        <v>16200</v>
      </c>
      <c r="E4266" s="58">
        <v>0</v>
      </c>
      <c r="F4266" s="283">
        <f t="shared" si="1239"/>
        <v>100</v>
      </c>
    </row>
    <row r="4267" spans="1:6" s="30" customFormat="1" x14ac:dyDescent="0.2">
      <c r="A4267" s="48">
        <v>412300</v>
      </c>
      <c r="B4267" s="49" t="s">
        <v>53</v>
      </c>
      <c r="C4267" s="58">
        <v>17000</v>
      </c>
      <c r="D4267" s="58">
        <v>17000</v>
      </c>
      <c r="E4267" s="58">
        <v>0</v>
      </c>
      <c r="F4267" s="283">
        <f t="shared" si="1239"/>
        <v>100</v>
      </c>
    </row>
    <row r="4268" spans="1:6" s="30" customFormat="1" x14ac:dyDescent="0.2">
      <c r="A4268" s="48">
        <v>412500</v>
      </c>
      <c r="B4268" s="49" t="s">
        <v>57</v>
      </c>
      <c r="C4268" s="58">
        <v>20000</v>
      </c>
      <c r="D4268" s="58">
        <v>20000</v>
      </c>
      <c r="E4268" s="58">
        <v>0</v>
      </c>
      <c r="F4268" s="283">
        <f t="shared" si="1239"/>
        <v>100</v>
      </c>
    </row>
    <row r="4269" spans="1:6" s="30" customFormat="1" x14ac:dyDescent="0.2">
      <c r="A4269" s="48">
        <v>412600</v>
      </c>
      <c r="B4269" s="49" t="s">
        <v>58</v>
      </c>
      <c r="C4269" s="58">
        <v>51000</v>
      </c>
      <c r="D4269" s="58">
        <v>60000</v>
      </c>
      <c r="E4269" s="58">
        <v>0</v>
      </c>
      <c r="F4269" s="283">
        <f t="shared" si="1239"/>
        <v>117.64705882352942</v>
      </c>
    </row>
    <row r="4270" spans="1:6" s="30" customFormat="1" x14ac:dyDescent="0.2">
      <c r="A4270" s="48">
        <v>412700</v>
      </c>
      <c r="B4270" s="49" t="s">
        <v>60</v>
      </c>
      <c r="C4270" s="58">
        <v>6200</v>
      </c>
      <c r="D4270" s="58">
        <v>33900</v>
      </c>
      <c r="E4270" s="58">
        <v>0</v>
      </c>
      <c r="F4270" s="283"/>
    </row>
    <row r="4271" spans="1:6" s="30" customFormat="1" x14ac:dyDescent="0.2">
      <c r="A4271" s="48">
        <v>412900</v>
      </c>
      <c r="B4271" s="53" t="s">
        <v>74</v>
      </c>
      <c r="C4271" s="58">
        <v>3000</v>
      </c>
      <c r="D4271" s="58">
        <v>3000</v>
      </c>
      <c r="E4271" s="58">
        <v>0</v>
      </c>
      <c r="F4271" s="283">
        <f t="shared" si="1239"/>
        <v>100</v>
      </c>
    </row>
    <row r="4272" spans="1:6" s="30" customFormat="1" x14ac:dyDescent="0.2">
      <c r="A4272" s="48">
        <v>412900</v>
      </c>
      <c r="B4272" s="53" t="s">
        <v>75</v>
      </c>
      <c r="C4272" s="58">
        <v>76500</v>
      </c>
      <c r="D4272" s="58">
        <v>76500</v>
      </c>
      <c r="E4272" s="58">
        <v>0</v>
      </c>
      <c r="F4272" s="283">
        <f t="shared" si="1239"/>
        <v>100</v>
      </c>
    </row>
    <row r="4273" spans="1:6" s="30" customFormat="1" x14ac:dyDescent="0.2">
      <c r="A4273" s="48">
        <v>412900</v>
      </c>
      <c r="B4273" s="53" t="s">
        <v>76</v>
      </c>
      <c r="C4273" s="58">
        <v>3999.9999999999995</v>
      </c>
      <c r="D4273" s="58">
        <v>4000</v>
      </c>
      <c r="E4273" s="58">
        <v>0</v>
      </c>
      <c r="F4273" s="283">
        <f t="shared" si="1239"/>
        <v>100.00000000000003</v>
      </c>
    </row>
    <row r="4274" spans="1:6" s="30" customFormat="1" x14ac:dyDescent="0.2">
      <c r="A4274" s="48">
        <v>412900</v>
      </c>
      <c r="B4274" s="53" t="s">
        <v>77</v>
      </c>
      <c r="C4274" s="58">
        <v>2000</v>
      </c>
      <c r="D4274" s="58">
        <v>2000</v>
      </c>
      <c r="E4274" s="58">
        <v>0</v>
      </c>
      <c r="F4274" s="283">
        <f t="shared" si="1239"/>
        <v>100</v>
      </c>
    </row>
    <row r="4275" spans="1:6" s="30" customFormat="1" x14ac:dyDescent="0.2">
      <c r="A4275" s="48">
        <v>412900</v>
      </c>
      <c r="B4275" s="49" t="s">
        <v>78</v>
      </c>
      <c r="C4275" s="58">
        <v>3200</v>
      </c>
      <c r="D4275" s="58">
        <v>3700</v>
      </c>
      <c r="E4275" s="58">
        <v>0</v>
      </c>
      <c r="F4275" s="283">
        <f t="shared" si="1239"/>
        <v>115.625</v>
      </c>
    </row>
    <row r="4276" spans="1:6" s="30" customFormat="1" x14ac:dyDescent="0.2">
      <c r="A4276" s="46">
        <v>414000</v>
      </c>
      <c r="B4276" s="51" t="s">
        <v>107</v>
      </c>
      <c r="C4276" s="45">
        <f>SUM(C4277:C4279)</f>
        <v>13000000</v>
      </c>
      <c r="D4276" s="45">
        <f>SUM(D4277:D4279)</f>
        <v>13000000</v>
      </c>
      <c r="E4276" s="45">
        <f>SUM(E4277:E4279)</f>
        <v>0</v>
      </c>
      <c r="F4276" s="282">
        <f t="shared" si="1239"/>
        <v>100</v>
      </c>
    </row>
    <row r="4277" spans="1:6" s="30" customFormat="1" x14ac:dyDescent="0.2">
      <c r="A4277" s="56">
        <v>414100</v>
      </c>
      <c r="B4277" s="49" t="s">
        <v>113</v>
      </c>
      <c r="C4277" s="58">
        <v>10000000</v>
      </c>
      <c r="D4277" s="58">
        <v>10000000</v>
      </c>
      <c r="E4277" s="58">
        <v>0</v>
      </c>
      <c r="F4277" s="283">
        <f t="shared" si="1239"/>
        <v>100</v>
      </c>
    </row>
    <row r="4278" spans="1:6" s="30" customFormat="1" x14ac:dyDescent="0.2">
      <c r="A4278" s="56">
        <v>414100</v>
      </c>
      <c r="B4278" s="49" t="s">
        <v>114</v>
      </c>
      <c r="C4278" s="58">
        <v>2000000</v>
      </c>
      <c r="D4278" s="58">
        <v>2000000</v>
      </c>
      <c r="E4278" s="58">
        <v>0</v>
      </c>
      <c r="F4278" s="283">
        <f t="shared" si="1239"/>
        <v>100</v>
      </c>
    </row>
    <row r="4279" spans="1:6" s="30" customFormat="1" x14ac:dyDescent="0.2">
      <c r="A4279" s="56">
        <v>414100</v>
      </c>
      <c r="B4279" s="49" t="s">
        <v>115</v>
      </c>
      <c r="C4279" s="58">
        <v>1000000</v>
      </c>
      <c r="D4279" s="58">
        <v>1000000</v>
      </c>
      <c r="E4279" s="58">
        <v>0</v>
      </c>
      <c r="F4279" s="283">
        <f t="shared" si="1239"/>
        <v>100</v>
      </c>
    </row>
    <row r="4280" spans="1:6" s="86" customFormat="1" x14ac:dyDescent="0.2">
      <c r="A4280" s="46">
        <v>415000</v>
      </c>
      <c r="B4280" s="51" t="s">
        <v>119</v>
      </c>
      <c r="C4280" s="45">
        <f>SUM(C4281:C4282)</f>
        <v>270000</v>
      </c>
      <c r="D4280" s="45">
        <f>SUM(D4281:D4282)</f>
        <v>270000</v>
      </c>
      <c r="E4280" s="45">
        <f>SUM(E4281:E4282)</f>
        <v>0</v>
      </c>
      <c r="F4280" s="282">
        <f t="shared" ref="F4280:F4291" si="1242">D4280/C4280*100</f>
        <v>100</v>
      </c>
    </row>
    <row r="4281" spans="1:6" s="30" customFormat="1" x14ac:dyDescent="0.2">
      <c r="A4281" s="56">
        <v>415200</v>
      </c>
      <c r="B4281" s="49" t="s">
        <v>343</v>
      </c>
      <c r="C4281" s="58">
        <v>20000</v>
      </c>
      <c r="D4281" s="58">
        <v>20000</v>
      </c>
      <c r="E4281" s="58">
        <v>0</v>
      </c>
      <c r="F4281" s="283">
        <f t="shared" si="1242"/>
        <v>100</v>
      </c>
    </row>
    <row r="4282" spans="1:6" s="30" customFormat="1" x14ac:dyDescent="0.2">
      <c r="A4282" s="56">
        <v>415200</v>
      </c>
      <c r="B4282" s="49" t="s">
        <v>719</v>
      </c>
      <c r="C4282" s="58">
        <v>250000</v>
      </c>
      <c r="D4282" s="58">
        <v>250000</v>
      </c>
      <c r="E4282" s="58">
        <v>0</v>
      </c>
      <c r="F4282" s="283">
        <f t="shared" si="1242"/>
        <v>100</v>
      </c>
    </row>
    <row r="4283" spans="1:6" s="30" customFormat="1" x14ac:dyDescent="0.2">
      <c r="A4283" s="46">
        <v>510000</v>
      </c>
      <c r="B4283" s="51" t="s">
        <v>244</v>
      </c>
      <c r="C4283" s="45">
        <f>C4284+C4286</f>
        <v>13200</v>
      </c>
      <c r="D4283" s="45">
        <f>D4284+D4286</f>
        <v>13200</v>
      </c>
      <c r="E4283" s="45">
        <f>E4284+E4286</f>
        <v>0</v>
      </c>
      <c r="F4283" s="282">
        <f t="shared" si="1242"/>
        <v>100</v>
      </c>
    </row>
    <row r="4284" spans="1:6" s="30" customFormat="1" x14ac:dyDescent="0.2">
      <c r="A4284" s="46">
        <v>511000</v>
      </c>
      <c r="B4284" s="51" t="s">
        <v>245</v>
      </c>
      <c r="C4284" s="45">
        <f>SUM(C4285:C4285)</f>
        <v>9000</v>
      </c>
      <c r="D4284" s="45">
        <f>SUM(D4285:D4285)</f>
        <v>9000</v>
      </c>
      <c r="E4284" s="45">
        <f>SUM(E4285:E4285)</f>
        <v>0</v>
      </c>
      <c r="F4284" s="282">
        <f t="shared" si="1242"/>
        <v>100</v>
      </c>
    </row>
    <row r="4285" spans="1:6" s="30" customFormat="1" x14ac:dyDescent="0.2">
      <c r="A4285" s="48">
        <v>511300</v>
      </c>
      <c r="B4285" s="49" t="s">
        <v>248</v>
      </c>
      <c r="C4285" s="58">
        <v>9000</v>
      </c>
      <c r="D4285" s="58">
        <v>9000</v>
      </c>
      <c r="E4285" s="58">
        <v>0</v>
      </c>
      <c r="F4285" s="283">
        <f t="shared" si="1242"/>
        <v>100</v>
      </c>
    </row>
    <row r="4286" spans="1:6" s="55" customFormat="1" x14ac:dyDescent="0.2">
      <c r="A4286" s="46">
        <v>516000</v>
      </c>
      <c r="B4286" s="51" t="s">
        <v>256</v>
      </c>
      <c r="C4286" s="45">
        <f t="shared" ref="C4286:D4286" si="1243">SUM(C4287)</f>
        <v>4200</v>
      </c>
      <c r="D4286" s="45">
        <f t="shared" si="1243"/>
        <v>4200</v>
      </c>
      <c r="E4286" s="45">
        <f t="shared" ref="E4286" si="1244">SUM(E4287)</f>
        <v>0</v>
      </c>
      <c r="F4286" s="282">
        <f t="shared" si="1242"/>
        <v>100</v>
      </c>
    </row>
    <row r="4287" spans="1:6" s="30" customFormat="1" x14ac:dyDescent="0.2">
      <c r="A4287" s="48">
        <v>516100</v>
      </c>
      <c r="B4287" s="49" t="s">
        <v>256</v>
      </c>
      <c r="C4287" s="58">
        <v>4200</v>
      </c>
      <c r="D4287" s="58">
        <v>4200</v>
      </c>
      <c r="E4287" s="58">
        <v>0</v>
      </c>
      <c r="F4287" s="283">
        <f t="shared" si="1242"/>
        <v>100</v>
      </c>
    </row>
    <row r="4288" spans="1:6" s="55" customFormat="1" x14ac:dyDescent="0.2">
      <c r="A4288" s="46">
        <v>630000</v>
      </c>
      <c r="B4288" s="51" t="s">
        <v>275</v>
      </c>
      <c r="C4288" s="45">
        <f>0+C4289</f>
        <v>0</v>
      </c>
      <c r="D4288" s="45">
        <f>0+D4289</f>
        <v>58000</v>
      </c>
      <c r="E4288" s="45">
        <f>0+E4289</f>
        <v>0</v>
      </c>
      <c r="F4288" s="282">
        <v>0</v>
      </c>
    </row>
    <row r="4289" spans="1:6" s="55" customFormat="1" x14ac:dyDescent="0.2">
      <c r="A4289" s="46">
        <v>638000</v>
      </c>
      <c r="B4289" s="51" t="s">
        <v>282</v>
      </c>
      <c r="C4289" s="45">
        <f t="shared" ref="C4289:D4289" si="1245">C4290</f>
        <v>0</v>
      </c>
      <c r="D4289" s="45">
        <f t="shared" si="1245"/>
        <v>58000</v>
      </c>
      <c r="E4289" s="45">
        <f t="shared" ref="E4289" si="1246">E4290</f>
        <v>0</v>
      </c>
      <c r="F4289" s="282">
        <v>0</v>
      </c>
    </row>
    <row r="4290" spans="1:6" s="30" customFormat="1" x14ac:dyDescent="0.2">
      <c r="A4290" s="48">
        <v>638100</v>
      </c>
      <c r="B4290" s="49" t="s">
        <v>283</v>
      </c>
      <c r="C4290" s="58">
        <v>0</v>
      </c>
      <c r="D4290" s="58">
        <v>58000</v>
      </c>
      <c r="E4290" s="58">
        <v>0</v>
      </c>
      <c r="F4290" s="283">
        <v>0</v>
      </c>
    </row>
    <row r="4291" spans="1:6" s="30" customFormat="1" x14ac:dyDescent="0.2">
      <c r="A4291" s="89"/>
      <c r="B4291" s="83" t="s">
        <v>292</v>
      </c>
      <c r="C4291" s="87">
        <f>C4258+C4283+C4288+0</f>
        <v>15249200</v>
      </c>
      <c r="D4291" s="87">
        <f>D4258+D4283+D4288+0</f>
        <v>15443500</v>
      </c>
      <c r="E4291" s="87">
        <f>E4258+E4283+E4288+0</f>
        <v>0</v>
      </c>
      <c r="F4291" s="34">
        <f t="shared" si="1242"/>
        <v>101.27416520210897</v>
      </c>
    </row>
    <row r="4292" spans="1:6" s="30" customFormat="1" x14ac:dyDescent="0.2">
      <c r="A4292" s="40"/>
      <c r="B4292" s="49"/>
      <c r="C4292" s="50"/>
      <c r="D4292" s="50"/>
      <c r="E4292" s="50"/>
      <c r="F4292" s="284"/>
    </row>
    <row r="4293" spans="1:6" s="30" customFormat="1" x14ac:dyDescent="0.2">
      <c r="A4293" s="43"/>
      <c r="B4293" s="44"/>
      <c r="C4293" s="67"/>
      <c r="D4293" s="67"/>
      <c r="E4293" s="67"/>
      <c r="F4293" s="279"/>
    </row>
    <row r="4294" spans="1:6" s="30" customFormat="1" x14ac:dyDescent="0.2">
      <c r="A4294" s="48" t="s">
        <v>501</v>
      </c>
      <c r="B4294" s="51"/>
      <c r="C4294" s="50"/>
      <c r="D4294" s="50"/>
      <c r="E4294" s="50"/>
      <c r="F4294" s="284"/>
    </row>
    <row r="4295" spans="1:6" s="30" customFormat="1" x14ac:dyDescent="0.2">
      <c r="A4295" s="48" t="s">
        <v>500</v>
      </c>
      <c r="B4295" s="51"/>
      <c r="C4295" s="50"/>
      <c r="D4295" s="50"/>
      <c r="E4295" s="50"/>
      <c r="F4295" s="284"/>
    </row>
    <row r="4296" spans="1:6" s="30" customFormat="1" x14ac:dyDescent="0.2">
      <c r="A4296" s="48" t="s">
        <v>405</v>
      </c>
      <c r="B4296" s="51"/>
      <c r="C4296" s="50"/>
      <c r="D4296" s="50"/>
      <c r="E4296" s="50"/>
      <c r="F4296" s="284"/>
    </row>
    <row r="4297" spans="1:6" s="30" customFormat="1" x14ac:dyDescent="0.2">
      <c r="A4297" s="48" t="s">
        <v>291</v>
      </c>
      <c r="B4297" s="51"/>
      <c r="C4297" s="50"/>
      <c r="D4297" s="50"/>
      <c r="E4297" s="50"/>
      <c r="F4297" s="284"/>
    </row>
    <row r="4298" spans="1:6" s="30" customFormat="1" x14ac:dyDescent="0.2">
      <c r="A4298" s="48"/>
      <c r="B4298" s="79"/>
      <c r="C4298" s="67"/>
      <c r="D4298" s="67"/>
      <c r="E4298" s="67"/>
      <c r="F4298" s="279"/>
    </row>
    <row r="4299" spans="1:6" s="30" customFormat="1" x14ac:dyDescent="0.2">
      <c r="A4299" s="46">
        <v>410000</v>
      </c>
      <c r="B4299" s="47" t="s">
        <v>44</v>
      </c>
      <c r="C4299" s="45">
        <f t="shared" ref="C4299:D4299" si="1247">C4300+C4305+C4318</f>
        <v>573300</v>
      </c>
      <c r="D4299" s="45">
        <f t="shared" si="1247"/>
        <v>581800</v>
      </c>
      <c r="E4299" s="45">
        <f t="shared" ref="E4299" si="1248">E4300+E4305+E4318</f>
        <v>50900</v>
      </c>
      <c r="F4299" s="282">
        <f t="shared" ref="F4299:F4331" si="1249">D4299/C4299*100</f>
        <v>101.4826443397872</v>
      </c>
    </row>
    <row r="4300" spans="1:6" s="30" customFormat="1" x14ac:dyDescent="0.2">
      <c r="A4300" s="46">
        <v>411000</v>
      </c>
      <c r="B4300" s="47" t="s">
        <v>45</v>
      </c>
      <c r="C4300" s="45">
        <f t="shared" ref="C4300:D4300" si="1250">SUM(C4301:C4304)</f>
        <v>422500</v>
      </c>
      <c r="D4300" s="45">
        <f t="shared" si="1250"/>
        <v>430300</v>
      </c>
      <c r="E4300" s="45">
        <f t="shared" ref="E4300" si="1251">SUM(E4301:E4304)</f>
        <v>0</v>
      </c>
      <c r="F4300" s="282">
        <f t="shared" si="1249"/>
        <v>101.84615384615385</v>
      </c>
    </row>
    <row r="4301" spans="1:6" s="30" customFormat="1" x14ac:dyDescent="0.2">
      <c r="A4301" s="48">
        <v>411100</v>
      </c>
      <c r="B4301" s="49" t="s">
        <v>46</v>
      </c>
      <c r="C4301" s="58">
        <v>380000</v>
      </c>
      <c r="D4301" s="58">
        <v>380000</v>
      </c>
      <c r="E4301" s="58">
        <v>0</v>
      </c>
      <c r="F4301" s="283">
        <f t="shared" si="1249"/>
        <v>100</v>
      </c>
    </row>
    <row r="4302" spans="1:6" s="30" customFormat="1" x14ac:dyDescent="0.2">
      <c r="A4302" s="48">
        <v>411200</v>
      </c>
      <c r="B4302" s="49" t="s">
        <v>47</v>
      </c>
      <c r="C4302" s="58">
        <v>28400</v>
      </c>
      <c r="D4302" s="58">
        <v>28400</v>
      </c>
      <c r="E4302" s="58">
        <v>0</v>
      </c>
      <c r="F4302" s="283">
        <f t="shared" si="1249"/>
        <v>100</v>
      </c>
    </row>
    <row r="4303" spans="1:6" s="30" customFormat="1" ht="40.5" x14ac:dyDescent="0.2">
      <c r="A4303" s="48">
        <v>411300</v>
      </c>
      <c r="B4303" s="49" t="s">
        <v>48</v>
      </c>
      <c r="C4303" s="58">
        <v>9100</v>
      </c>
      <c r="D4303" s="58">
        <v>16900</v>
      </c>
      <c r="E4303" s="58">
        <v>0</v>
      </c>
      <c r="F4303" s="283">
        <f t="shared" si="1249"/>
        <v>185.71428571428572</v>
      </c>
    </row>
    <row r="4304" spans="1:6" s="30" customFormat="1" x14ac:dyDescent="0.2">
      <c r="A4304" s="48">
        <v>411400</v>
      </c>
      <c r="B4304" s="49" t="s">
        <v>49</v>
      </c>
      <c r="C4304" s="58">
        <v>5000</v>
      </c>
      <c r="D4304" s="58">
        <v>5000</v>
      </c>
      <c r="E4304" s="58">
        <v>0</v>
      </c>
      <c r="F4304" s="283">
        <f t="shared" si="1249"/>
        <v>100</v>
      </c>
    </row>
    <row r="4305" spans="1:6" s="30" customFormat="1" x14ac:dyDescent="0.2">
      <c r="A4305" s="46">
        <v>412000</v>
      </c>
      <c r="B4305" s="51" t="s">
        <v>50</v>
      </c>
      <c r="C4305" s="45">
        <f t="shared" ref="C4305:D4305" si="1252">SUM(C4306:C4317)</f>
        <v>150800</v>
      </c>
      <c r="D4305" s="45">
        <f t="shared" si="1252"/>
        <v>151500</v>
      </c>
      <c r="E4305" s="45">
        <f t="shared" ref="E4305" si="1253">SUM(E4306:E4317)</f>
        <v>31000</v>
      </c>
      <c r="F4305" s="282">
        <f t="shared" si="1249"/>
        <v>100.46419098143235</v>
      </c>
    </row>
    <row r="4306" spans="1:6" s="30" customFormat="1" x14ac:dyDescent="0.2">
      <c r="A4306" s="48">
        <v>412100</v>
      </c>
      <c r="B4306" s="49" t="s">
        <v>51</v>
      </c>
      <c r="C4306" s="58">
        <v>1800</v>
      </c>
      <c r="D4306" s="58">
        <v>1800</v>
      </c>
      <c r="E4306" s="58">
        <v>0</v>
      </c>
      <c r="F4306" s="283">
        <f t="shared" si="1249"/>
        <v>100</v>
      </c>
    </row>
    <row r="4307" spans="1:6" s="30" customFormat="1" x14ac:dyDescent="0.2">
      <c r="A4307" s="48">
        <v>412200</v>
      </c>
      <c r="B4307" s="49" t="s">
        <v>52</v>
      </c>
      <c r="C4307" s="58">
        <v>22000</v>
      </c>
      <c r="D4307" s="58">
        <v>22000</v>
      </c>
      <c r="E4307" s="58">
        <v>0</v>
      </c>
      <c r="F4307" s="283">
        <f t="shared" si="1249"/>
        <v>100</v>
      </c>
    </row>
    <row r="4308" spans="1:6" s="30" customFormat="1" x14ac:dyDescent="0.2">
      <c r="A4308" s="48">
        <v>412300</v>
      </c>
      <c r="B4308" s="49" t="s">
        <v>53</v>
      </c>
      <c r="C4308" s="58">
        <v>4400</v>
      </c>
      <c r="D4308" s="58">
        <v>4400</v>
      </c>
      <c r="E4308" s="58">
        <v>0</v>
      </c>
      <c r="F4308" s="283">
        <f t="shared" si="1249"/>
        <v>100</v>
      </c>
    </row>
    <row r="4309" spans="1:6" s="30" customFormat="1" x14ac:dyDescent="0.2">
      <c r="A4309" s="48">
        <v>412500</v>
      </c>
      <c r="B4309" s="49" t="s">
        <v>57</v>
      </c>
      <c r="C4309" s="58">
        <v>2300</v>
      </c>
      <c r="D4309" s="58">
        <v>2300</v>
      </c>
      <c r="E4309" s="58">
        <v>0</v>
      </c>
      <c r="F4309" s="283">
        <f t="shared" si="1249"/>
        <v>100</v>
      </c>
    </row>
    <row r="4310" spans="1:6" s="30" customFormat="1" x14ac:dyDescent="0.2">
      <c r="A4310" s="48">
        <v>412600</v>
      </c>
      <c r="B4310" s="49" t="s">
        <v>58</v>
      </c>
      <c r="C4310" s="58">
        <v>12000</v>
      </c>
      <c r="D4310" s="58">
        <v>12000</v>
      </c>
      <c r="E4310" s="58">
        <v>0</v>
      </c>
      <c r="F4310" s="283">
        <f t="shared" si="1249"/>
        <v>100</v>
      </c>
    </row>
    <row r="4311" spans="1:6" s="30" customFormat="1" x14ac:dyDescent="0.2">
      <c r="A4311" s="48">
        <v>412700</v>
      </c>
      <c r="B4311" s="49" t="s">
        <v>60</v>
      </c>
      <c r="C4311" s="58">
        <v>80000</v>
      </c>
      <c r="D4311" s="58">
        <v>80000</v>
      </c>
      <c r="E4311" s="58">
        <v>31000</v>
      </c>
      <c r="F4311" s="283">
        <f t="shared" si="1249"/>
        <v>100</v>
      </c>
    </row>
    <row r="4312" spans="1:6" s="30" customFormat="1" x14ac:dyDescent="0.2">
      <c r="A4312" s="48">
        <v>412900</v>
      </c>
      <c r="B4312" s="53" t="s">
        <v>74</v>
      </c>
      <c r="C4312" s="58">
        <v>2000</v>
      </c>
      <c r="D4312" s="58">
        <v>2000</v>
      </c>
      <c r="E4312" s="58">
        <v>0</v>
      </c>
      <c r="F4312" s="283">
        <f t="shared" si="1249"/>
        <v>100</v>
      </c>
    </row>
    <row r="4313" spans="1:6" s="30" customFormat="1" x14ac:dyDescent="0.2">
      <c r="A4313" s="48">
        <v>412900</v>
      </c>
      <c r="B4313" s="53" t="s">
        <v>75</v>
      </c>
      <c r="C4313" s="58">
        <v>15000</v>
      </c>
      <c r="D4313" s="58">
        <v>14999.999999999998</v>
      </c>
      <c r="E4313" s="58">
        <v>0</v>
      </c>
      <c r="F4313" s="283">
        <f t="shared" si="1249"/>
        <v>99.999999999999986</v>
      </c>
    </row>
    <row r="4314" spans="1:6" s="30" customFormat="1" x14ac:dyDescent="0.2">
      <c r="A4314" s="48">
        <v>412900</v>
      </c>
      <c r="B4314" s="53" t="s">
        <v>76</v>
      </c>
      <c r="C4314" s="58">
        <v>1000</v>
      </c>
      <c r="D4314" s="58">
        <v>1000</v>
      </c>
      <c r="E4314" s="58">
        <v>0</v>
      </c>
      <c r="F4314" s="283">
        <f t="shared" si="1249"/>
        <v>100</v>
      </c>
    </row>
    <row r="4315" spans="1:6" s="30" customFormat="1" x14ac:dyDescent="0.2">
      <c r="A4315" s="48">
        <v>412900</v>
      </c>
      <c r="B4315" s="53" t="s">
        <v>77</v>
      </c>
      <c r="C4315" s="58">
        <v>1100</v>
      </c>
      <c r="D4315" s="58">
        <v>1100</v>
      </c>
      <c r="E4315" s="58">
        <v>0</v>
      </c>
      <c r="F4315" s="283">
        <f t="shared" si="1249"/>
        <v>100</v>
      </c>
    </row>
    <row r="4316" spans="1:6" s="30" customFormat="1" x14ac:dyDescent="0.2">
      <c r="A4316" s="48">
        <v>412900</v>
      </c>
      <c r="B4316" s="53" t="s">
        <v>78</v>
      </c>
      <c r="C4316" s="58">
        <v>800</v>
      </c>
      <c r="D4316" s="58">
        <v>900</v>
      </c>
      <c r="E4316" s="58">
        <v>0</v>
      </c>
      <c r="F4316" s="283">
        <f t="shared" si="1249"/>
        <v>112.5</v>
      </c>
    </row>
    <row r="4317" spans="1:6" s="30" customFormat="1" x14ac:dyDescent="0.2">
      <c r="A4317" s="48">
        <v>412900</v>
      </c>
      <c r="B4317" s="49" t="s">
        <v>80</v>
      </c>
      <c r="C4317" s="58">
        <v>8400</v>
      </c>
      <c r="D4317" s="58">
        <v>9000</v>
      </c>
      <c r="E4317" s="58">
        <v>0</v>
      </c>
      <c r="F4317" s="283">
        <f t="shared" si="1249"/>
        <v>107.14285714285714</v>
      </c>
    </row>
    <row r="4318" spans="1:6" s="55" customFormat="1" x14ac:dyDescent="0.2">
      <c r="A4318" s="46">
        <v>415000</v>
      </c>
      <c r="B4318" s="51" t="s">
        <v>119</v>
      </c>
      <c r="C4318" s="45">
        <f t="shared" ref="C4318:D4318" si="1254">C4319</f>
        <v>0</v>
      </c>
      <c r="D4318" s="45">
        <f t="shared" si="1254"/>
        <v>0</v>
      </c>
      <c r="E4318" s="45">
        <f t="shared" ref="E4318" si="1255">E4319</f>
        <v>19900</v>
      </c>
      <c r="F4318" s="282">
        <v>0</v>
      </c>
    </row>
    <row r="4319" spans="1:6" s="30" customFormat="1" x14ac:dyDescent="0.2">
      <c r="A4319" s="56">
        <v>415200</v>
      </c>
      <c r="B4319" s="49" t="s">
        <v>123</v>
      </c>
      <c r="C4319" s="58">
        <v>0</v>
      </c>
      <c r="D4319" s="58">
        <v>0</v>
      </c>
      <c r="E4319" s="58">
        <v>19900</v>
      </c>
      <c r="F4319" s="283">
        <v>0</v>
      </c>
    </row>
    <row r="4320" spans="1:6" s="30" customFormat="1" x14ac:dyDescent="0.2">
      <c r="A4320" s="46">
        <v>510000</v>
      </c>
      <c r="B4320" s="51" t="s">
        <v>244</v>
      </c>
      <c r="C4320" s="45">
        <f>C4321+0+C4324</f>
        <v>5000</v>
      </c>
      <c r="D4320" s="45">
        <f>D4321+0+D4324</f>
        <v>900</v>
      </c>
      <c r="E4320" s="45">
        <f>E4321+0+E4324</f>
        <v>800000</v>
      </c>
      <c r="F4320" s="282">
        <f t="shared" si="1249"/>
        <v>18</v>
      </c>
    </row>
    <row r="4321" spans="1:6" s="30" customFormat="1" x14ac:dyDescent="0.2">
      <c r="A4321" s="46">
        <v>511000</v>
      </c>
      <c r="B4321" s="51" t="s">
        <v>245</v>
      </c>
      <c r="C4321" s="45">
        <f t="shared" ref="C4321:D4321" si="1256">SUM(C4322:C4323)</f>
        <v>5000</v>
      </c>
      <c r="D4321" s="45">
        <f t="shared" si="1256"/>
        <v>900</v>
      </c>
      <c r="E4321" s="45">
        <f t="shared" ref="E4321" si="1257">SUM(E4322:E4323)</f>
        <v>100000</v>
      </c>
      <c r="F4321" s="282">
        <f t="shared" si="1249"/>
        <v>18</v>
      </c>
    </row>
    <row r="4322" spans="1:6" s="30" customFormat="1" x14ac:dyDescent="0.2">
      <c r="A4322" s="48">
        <v>511300</v>
      </c>
      <c r="B4322" s="49" t="s">
        <v>248</v>
      </c>
      <c r="C4322" s="58">
        <v>0</v>
      </c>
      <c r="D4322" s="58">
        <v>900</v>
      </c>
      <c r="E4322" s="58">
        <v>0</v>
      </c>
      <c r="F4322" s="283">
        <v>0</v>
      </c>
    </row>
    <row r="4323" spans="1:6" s="30" customFormat="1" x14ac:dyDescent="0.2">
      <c r="A4323" s="48">
        <v>511700</v>
      </c>
      <c r="B4323" s="49" t="s">
        <v>251</v>
      </c>
      <c r="C4323" s="58">
        <v>5000</v>
      </c>
      <c r="D4323" s="58">
        <v>0</v>
      </c>
      <c r="E4323" s="58">
        <v>100000</v>
      </c>
      <c r="F4323" s="283">
        <f t="shared" si="1249"/>
        <v>0</v>
      </c>
    </row>
    <row r="4324" spans="1:6" s="55" customFormat="1" x14ac:dyDescent="0.2">
      <c r="A4324" s="61">
        <v>518000</v>
      </c>
      <c r="B4324" s="51" t="s">
        <v>257</v>
      </c>
      <c r="C4324" s="45">
        <f t="shared" ref="C4324:D4324" si="1258">C4325</f>
        <v>0</v>
      </c>
      <c r="D4324" s="45">
        <f t="shared" si="1258"/>
        <v>0</v>
      </c>
      <c r="E4324" s="45">
        <f t="shared" ref="E4324" si="1259">E4325</f>
        <v>700000</v>
      </c>
      <c r="F4324" s="282">
        <v>0</v>
      </c>
    </row>
    <row r="4325" spans="1:6" s="30" customFormat="1" x14ac:dyDescent="0.2">
      <c r="A4325" s="52">
        <v>518100</v>
      </c>
      <c r="B4325" s="49" t="s">
        <v>257</v>
      </c>
      <c r="C4325" s="58">
        <v>0</v>
      </c>
      <c r="D4325" s="58">
        <v>0</v>
      </c>
      <c r="E4325" s="58">
        <v>700000</v>
      </c>
      <c r="F4325" s="283">
        <v>0</v>
      </c>
    </row>
    <row r="4326" spans="1:6" s="55" customFormat="1" x14ac:dyDescent="0.2">
      <c r="A4326" s="46">
        <v>630000</v>
      </c>
      <c r="B4326" s="51" t="s">
        <v>275</v>
      </c>
      <c r="C4326" s="45">
        <f>C4327+C4329</f>
        <v>0</v>
      </c>
      <c r="D4326" s="45">
        <f>D4327+D4329</f>
        <v>28800</v>
      </c>
      <c r="E4326" s="45">
        <f>E4327+E4329</f>
        <v>66800</v>
      </c>
      <c r="F4326" s="282">
        <v>0</v>
      </c>
    </row>
    <row r="4327" spans="1:6" s="55" customFormat="1" x14ac:dyDescent="0.2">
      <c r="A4327" s="46">
        <v>631000</v>
      </c>
      <c r="B4327" s="51" t="s">
        <v>276</v>
      </c>
      <c r="C4327" s="45">
        <f>C4328+0</f>
        <v>0</v>
      </c>
      <c r="D4327" s="45">
        <f>D4328+0</f>
        <v>0</v>
      </c>
      <c r="E4327" s="45">
        <f>E4328+0</f>
        <v>66800</v>
      </c>
      <c r="F4327" s="282">
        <v>0</v>
      </c>
    </row>
    <row r="4328" spans="1:6" s="30" customFormat="1" x14ac:dyDescent="0.2">
      <c r="A4328" s="48">
        <v>631900</v>
      </c>
      <c r="B4328" s="49" t="s">
        <v>279</v>
      </c>
      <c r="C4328" s="58">
        <v>0</v>
      </c>
      <c r="D4328" s="58">
        <v>0</v>
      </c>
      <c r="E4328" s="58">
        <v>66800</v>
      </c>
      <c r="F4328" s="283">
        <v>0</v>
      </c>
    </row>
    <row r="4329" spans="1:6" s="55" customFormat="1" x14ac:dyDescent="0.2">
      <c r="A4329" s="46">
        <v>638000</v>
      </c>
      <c r="B4329" s="51" t="s">
        <v>282</v>
      </c>
      <c r="C4329" s="45">
        <f t="shared" ref="C4329:D4329" si="1260">C4330</f>
        <v>0</v>
      </c>
      <c r="D4329" s="45">
        <f t="shared" si="1260"/>
        <v>28800</v>
      </c>
      <c r="E4329" s="45">
        <f t="shared" ref="E4329" si="1261">E4330</f>
        <v>0</v>
      </c>
      <c r="F4329" s="282">
        <v>0</v>
      </c>
    </row>
    <row r="4330" spans="1:6" s="30" customFormat="1" x14ac:dyDescent="0.2">
      <c r="A4330" s="48">
        <v>638100</v>
      </c>
      <c r="B4330" s="49" t="s">
        <v>283</v>
      </c>
      <c r="C4330" s="58">
        <v>0</v>
      </c>
      <c r="D4330" s="58">
        <v>28800</v>
      </c>
      <c r="E4330" s="58">
        <v>0</v>
      </c>
      <c r="F4330" s="283">
        <v>0</v>
      </c>
    </row>
    <row r="4331" spans="1:6" s="30" customFormat="1" x14ac:dyDescent="0.2">
      <c r="A4331" s="89"/>
      <c r="B4331" s="83" t="s">
        <v>292</v>
      </c>
      <c r="C4331" s="87">
        <f>C4299+C4320+C4326+0</f>
        <v>578300</v>
      </c>
      <c r="D4331" s="87">
        <f>D4299+D4320+D4326+0</f>
        <v>611500</v>
      </c>
      <c r="E4331" s="87">
        <f>E4299+E4320+E4326+0</f>
        <v>917700</v>
      </c>
      <c r="F4331" s="34">
        <f t="shared" si="1249"/>
        <v>105.74096489711222</v>
      </c>
    </row>
    <row r="4332" spans="1:6" s="30" customFormat="1" x14ac:dyDescent="0.2">
      <c r="A4332" s="48"/>
      <c r="B4332" s="49"/>
      <c r="C4332" s="50"/>
      <c r="D4332" s="50"/>
      <c r="E4332" s="50"/>
      <c r="F4332" s="284"/>
    </row>
    <row r="4333" spans="1:6" s="30" customFormat="1" x14ac:dyDescent="0.2">
      <c r="A4333" s="48" t="s">
        <v>731</v>
      </c>
      <c r="B4333" s="51"/>
      <c r="C4333" s="50"/>
      <c r="D4333" s="50"/>
      <c r="E4333" s="50"/>
      <c r="F4333" s="284"/>
    </row>
    <row r="4334" spans="1:6" s="30" customFormat="1" x14ac:dyDescent="0.2">
      <c r="A4334" s="48" t="s">
        <v>732</v>
      </c>
      <c r="B4334" s="51"/>
      <c r="C4334" s="50"/>
      <c r="D4334" s="50"/>
      <c r="E4334" s="50"/>
      <c r="F4334" s="284"/>
    </row>
    <row r="4335" spans="1:6" s="30" customFormat="1" x14ac:dyDescent="0.2">
      <c r="A4335" s="48" t="s">
        <v>391</v>
      </c>
      <c r="B4335" s="51"/>
      <c r="C4335" s="50"/>
      <c r="D4335" s="50"/>
      <c r="E4335" s="50"/>
      <c r="F4335" s="284"/>
    </row>
    <row r="4336" spans="1:6" s="30" customFormat="1" x14ac:dyDescent="0.2">
      <c r="A4336" s="48" t="s">
        <v>291</v>
      </c>
      <c r="B4336" s="51"/>
      <c r="C4336" s="50"/>
      <c r="D4336" s="50"/>
      <c r="E4336" s="50"/>
      <c r="F4336" s="284"/>
    </row>
    <row r="4337" spans="1:6" s="30" customFormat="1" x14ac:dyDescent="0.2">
      <c r="A4337" s="48"/>
      <c r="B4337" s="79"/>
      <c r="C4337" s="50"/>
      <c r="D4337" s="50"/>
      <c r="E4337" s="50"/>
      <c r="F4337" s="284"/>
    </row>
    <row r="4338" spans="1:6" s="55" customFormat="1" x14ac:dyDescent="0.2">
      <c r="A4338" s="46">
        <v>410000</v>
      </c>
      <c r="B4338" s="47" t="s">
        <v>44</v>
      </c>
      <c r="C4338" s="45">
        <f>C4339+C4344+C4357+C4355+0</f>
        <v>38361500</v>
      </c>
      <c r="D4338" s="45">
        <f>D4339+D4344+D4357+D4355+0</f>
        <v>38359500</v>
      </c>
      <c r="E4338" s="45">
        <f>E4339+E4344+E4357+E4355+0</f>
        <v>0</v>
      </c>
      <c r="F4338" s="282">
        <f t="shared" ref="F4338:F4373" si="1262">D4338/C4338*100</f>
        <v>99.994786439529221</v>
      </c>
    </row>
    <row r="4339" spans="1:6" s="55" customFormat="1" x14ac:dyDescent="0.2">
      <c r="A4339" s="46">
        <v>411000</v>
      </c>
      <c r="B4339" s="47" t="s">
        <v>45</v>
      </c>
      <c r="C4339" s="45">
        <f t="shared" ref="C4339:D4339" si="1263">SUM(C4340:C4343)</f>
        <v>2501000</v>
      </c>
      <c r="D4339" s="45">
        <f t="shared" si="1263"/>
        <v>2564000</v>
      </c>
      <c r="E4339" s="45">
        <f t="shared" ref="E4339" si="1264">SUM(E4340:E4343)</f>
        <v>0</v>
      </c>
      <c r="F4339" s="282">
        <f t="shared" si="1262"/>
        <v>102.51899240303879</v>
      </c>
    </row>
    <row r="4340" spans="1:6" s="30" customFormat="1" x14ac:dyDescent="0.2">
      <c r="A4340" s="48">
        <v>411100</v>
      </c>
      <c r="B4340" s="49" t="s">
        <v>46</v>
      </c>
      <c r="C4340" s="58">
        <v>2370000</v>
      </c>
      <c r="D4340" s="58">
        <v>2430000</v>
      </c>
      <c r="E4340" s="58">
        <v>0</v>
      </c>
      <c r="F4340" s="283">
        <f t="shared" si="1262"/>
        <v>102.53164556962024</v>
      </c>
    </row>
    <row r="4341" spans="1:6" s="30" customFormat="1" x14ac:dyDescent="0.2">
      <c r="A4341" s="48">
        <v>411200</v>
      </c>
      <c r="B4341" s="49" t="s">
        <v>47</v>
      </c>
      <c r="C4341" s="58">
        <v>70000</v>
      </c>
      <c r="D4341" s="58">
        <v>70000</v>
      </c>
      <c r="E4341" s="58">
        <v>0</v>
      </c>
      <c r="F4341" s="283">
        <f t="shared" si="1262"/>
        <v>100</v>
      </c>
    </row>
    <row r="4342" spans="1:6" s="30" customFormat="1" ht="40.5" x14ac:dyDescent="0.2">
      <c r="A4342" s="48">
        <v>411300</v>
      </c>
      <c r="B4342" s="49" t="s">
        <v>48</v>
      </c>
      <c r="C4342" s="58">
        <v>30000</v>
      </c>
      <c r="D4342" s="58">
        <v>33000</v>
      </c>
      <c r="E4342" s="58">
        <v>0</v>
      </c>
      <c r="F4342" s="283">
        <f t="shared" si="1262"/>
        <v>110.00000000000001</v>
      </c>
    </row>
    <row r="4343" spans="1:6" s="30" customFormat="1" x14ac:dyDescent="0.2">
      <c r="A4343" s="48">
        <v>411400</v>
      </c>
      <c r="B4343" s="49" t="s">
        <v>49</v>
      </c>
      <c r="C4343" s="58">
        <v>31000</v>
      </c>
      <c r="D4343" s="58">
        <v>31000</v>
      </c>
      <c r="E4343" s="58">
        <v>0</v>
      </c>
      <c r="F4343" s="283">
        <f t="shared" si="1262"/>
        <v>100</v>
      </c>
    </row>
    <row r="4344" spans="1:6" s="55" customFormat="1" x14ac:dyDescent="0.2">
      <c r="A4344" s="46">
        <v>412000</v>
      </c>
      <c r="B4344" s="51" t="s">
        <v>50</v>
      </c>
      <c r="C4344" s="45">
        <f>SUM(C4345:C4354)</f>
        <v>264500</v>
      </c>
      <c r="D4344" s="45">
        <f>SUM(D4345:D4354)</f>
        <v>264500</v>
      </c>
      <c r="E4344" s="45">
        <f>SUM(E4345:E4354)</f>
        <v>0</v>
      </c>
      <c r="F4344" s="282">
        <f t="shared" si="1262"/>
        <v>100</v>
      </c>
    </row>
    <row r="4345" spans="1:6" s="30" customFormat="1" x14ac:dyDescent="0.2">
      <c r="A4345" s="48">
        <v>412200</v>
      </c>
      <c r="B4345" s="49" t="s">
        <v>52</v>
      </c>
      <c r="C4345" s="58">
        <v>35000</v>
      </c>
      <c r="D4345" s="58">
        <v>35000</v>
      </c>
      <c r="E4345" s="58">
        <v>0</v>
      </c>
      <c r="F4345" s="283">
        <f t="shared" si="1262"/>
        <v>100</v>
      </c>
    </row>
    <row r="4346" spans="1:6" s="30" customFormat="1" x14ac:dyDescent="0.2">
      <c r="A4346" s="48">
        <v>412300</v>
      </c>
      <c r="B4346" s="49" t="s">
        <v>53</v>
      </c>
      <c r="C4346" s="58">
        <v>30000</v>
      </c>
      <c r="D4346" s="58">
        <v>30000</v>
      </c>
      <c r="E4346" s="58">
        <v>0</v>
      </c>
      <c r="F4346" s="283">
        <f t="shared" si="1262"/>
        <v>100</v>
      </c>
    </row>
    <row r="4347" spans="1:6" s="30" customFormat="1" x14ac:dyDescent="0.2">
      <c r="A4347" s="48">
        <v>412500</v>
      </c>
      <c r="B4347" s="49" t="s">
        <v>57</v>
      </c>
      <c r="C4347" s="58">
        <v>30000</v>
      </c>
      <c r="D4347" s="58">
        <v>30000</v>
      </c>
      <c r="E4347" s="58">
        <v>0</v>
      </c>
      <c r="F4347" s="283">
        <f t="shared" si="1262"/>
        <v>100</v>
      </c>
    </row>
    <row r="4348" spans="1:6" s="30" customFormat="1" x14ac:dyDescent="0.2">
      <c r="A4348" s="48">
        <v>412600</v>
      </c>
      <c r="B4348" s="49" t="s">
        <v>58</v>
      </c>
      <c r="C4348" s="58">
        <v>60000</v>
      </c>
      <c r="D4348" s="58">
        <v>60000</v>
      </c>
      <c r="E4348" s="58">
        <v>0</v>
      </c>
      <c r="F4348" s="283">
        <f t="shared" si="1262"/>
        <v>100</v>
      </c>
    </row>
    <row r="4349" spans="1:6" s="30" customFormat="1" x14ac:dyDescent="0.2">
      <c r="A4349" s="48">
        <v>412700</v>
      </c>
      <c r="B4349" s="49" t="s">
        <v>60</v>
      </c>
      <c r="C4349" s="58">
        <v>55000</v>
      </c>
      <c r="D4349" s="58">
        <v>55000</v>
      </c>
      <c r="E4349" s="58">
        <v>0</v>
      </c>
      <c r="F4349" s="283">
        <f t="shared" si="1262"/>
        <v>100</v>
      </c>
    </row>
    <row r="4350" spans="1:6" s="30" customFormat="1" x14ac:dyDescent="0.2">
      <c r="A4350" s="48">
        <v>412900</v>
      </c>
      <c r="B4350" s="53" t="s">
        <v>74</v>
      </c>
      <c r="C4350" s="58">
        <v>500</v>
      </c>
      <c r="D4350" s="58">
        <v>500</v>
      </c>
      <c r="E4350" s="58">
        <v>0</v>
      </c>
      <c r="F4350" s="283">
        <f t="shared" si="1262"/>
        <v>100</v>
      </c>
    </row>
    <row r="4351" spans="1:6" s="30" customFormat="1" x14ac:dyDescent="0.2">
      <c r="A4351" s="48">
        <v>412900</v>
      </c>
      <c r="B4351" s="53" t="s">
        <v>75</v>
      </c>
      <c r="C4351" s="58">
        <v>40000</v>
      </c>
      <c r="D4351" s="58">
        <v>40000</v>
      </c>
      <c r="E4351" s="58">
        <v>0</v>
      </c>
      <c r="F4351" s="283">
        <f t="shared" si="1262"/>
        <v>100</v>
      </c>
    </row>
    <row r="4352" spans="1:6" s="30" customFormat="1" x14ac:dyDescent="0.2">
      <c r="A4352" s="48">
        <v>412900</v>
      </c>
      <c r="B4352" s="53" t="s">
        <v>76</v>
      </c>
      <c r="C4352" s="58">
        <v>4000</v>
      </c>
      <c r="D4352" s="58">
        <v>4000</v>
      </c>
      <c r="E4352" s="58">
        <v>0</v>
      </c>
      <c r="F4352" s="283">
        <f t="shared" si="1262"/>
        <v>100</v>
      </c>
    </row>
    <row r="4353" spans="1:6" s="30" customFormat="1" x14ac:dyDescent="0.2">
      <c r="A4353" s="48">
        <v>412900</v>
      </c>
      <c r="B4353" s="53" t="s">
        <v>77</v>
      </c>
      <c r="C4353" s="58">
        <v>5000</v>
      </c>
      <c r="D4353" s="58">
        <v>5000</v>
      </c>
      <c r="E4353" s="58">
        <v>0</v>
      </c>
      <c r="F4353" s="283">
        <f t="shared" si="1262"/>
        <v>100</v>
      </c>
    </row>
    <row r="4354" spans="1:6" s="30" customFormat="1" x14ac:dyDescent="0.2">
      <c r="A4354" s="48">
        <v>412900</v>
      </c>
      <c r="B4354" s="49" t="s">
        <v>78</v>
      </c>
      <c r="C4354" s="58">
        <v>5000</v>
      </c>
      <c r="D4354" s="58">
        <v>5000</v>
      </c>
      <c r="E4354" s="58">
        <v>0</v>
      </c>
      <c r="F4354" s="283">
        <f t="shared" si="1262"/>
        <v>100</v>
      </c>
    </row>
    <row r="4355" spans="1:6" s="55" customFormat="1" x14ac:dyDescent="0.2">
      <c r="A4355" s="46">
        <v>414000</v>
      </c>
      <c r="B4355" s="51" t="s">
        <v>107</v>
      </c>
      <c r="C4355" s="45">
        <f>SUM(C4356:C4356)</f>
        <v>10000000</v>
      </c>
      <c r="D4355" s="45">
        <f>SUM(D4356:D4356)</f>
        <v>10000000</v>
      </c>
      <c r="E4355" s="45">
        <f>SUM(E4356:E4356)</f>
        <v>0</v>
      </c>
      <c r="F4355" s="282">
        <f t="shared" si="1262"/>
        <v>100</v>
      </c>
    </row>
    <row r="4356" spans="1:6" s="30" customFormat="1" x14ac:dyDescent="0.2">
      <c r="A4356" s="48">
        <v>414100</v>
      </c>
      <c r="B4356" s="49" t="s">
        <v>763</v>
      </c>
      <c r="C4356" s="58">
        <v>10000000</v>
      </c>
      <c r="D4356" s="58">
        <v>10000000</v>
      </c>
      <c r="E4356" s="58">
        <v>0</v>
      </c>
      <c r="F4356" s="283">
        <f t="shared" si="1262"/>
        <v>100</v>
      </c>
    </row>
    <row r="4357" spans="1:6" s="55" customFormat="1" x14ac:dyDescent="0.2">
      <c r="A4357" s="46">
        <v>415000</v>
      </c>
      <c r="B4357" s="51" t="s">
        <v>119</v>
      </c>
      <c r="C4357" s="45">
        <f>SUM(C4358:C4361)</f>
        <v>25596000</v>
      </c>
      <c r="D4357" s="45">
        <f>SUM(D4358:D4361)</f>
        <v>25531000</v>
      </c>
      <c r="E4357" s="45">
        <f>SUM(E4358:E4361)</f>
        <v>0</v>
      </c>
      <c r="F4357" s="282">
        <f t="shared" si="1262"/>
        <v>99.746054070948588</v>
      </c>
    </row>
    <row r="4358" spans="1:6" s="30" customFormat="1" ht="40.5" x14ac:dyDescent="0.2">
      <c r="A4358" s="48">
        <v>415200</v>
      </c>
      <c r="B4358" s="95" t="s">
        <v>864</v>
      </c>
      <c r="C4358" s="58">
        <v>25500000</v>
      </c>
      <c r="D4358" s="58">
        <v>23105000</v>
      </c>
      <c r="E4358" s="58">
        <v>0</v>
      </c>
      <c r="F4358" s="283">
        <f t="shared" si="1262"/>
        <v>90.607843137254903</v>
      </c>
    </row>
    <row r="4359" spans="1:6" s="30" customFormat="1" ht="40.5" x14ac:dyDescent="0.2">
      <c r="A4359" s="48">
        <v>415200</v>
      </c>
      <c r="B4359" s="95" t="s">
        <v>746</v>
      </c>
      <c r="C4359" s="58">
        <v>40000</v>
      </c>
      <c r="D4359" s="58">
        <v>370000</v>
      </c>
      <c r="E4359" s="58">
        <v>0</v>
      </c>
      <c r="F4359" s="283"/>
    </row>
    <row r="4360" spans="1:6" s="30" customFormat="1" ht="40.5" x14ac:dyDescent="0.2">
      <c r="A4360" s="48">
        <v>415200</v>
      </c>
      <c r="B4360" s="49" t="s">
        <v>750</v>
      </c>
      <c r="C4360" s="58">
        <v>46000.000000000015</v>
      </c>
      <c r="D4360" s="58">
        <v>2046000</v>
      </c>
      <c r="E4360" s="58">
        <v>0</v>
      </c>
      <c r="F4360" s="283"/>
    </row>
    <row r="4361" spans="1:6" s="30" customFormat="1" x14ac:dyDescent="0.2">
      <c r="A4361" s="48">
        <v>415200</v>
      </c>
      <c r="B4361" s="49" t="s">
        <v>144</v>
      </c>
      <c r="C4361" s="58">
        <v>10000</v>
      </c>
      <c r="D4361" s="58">
        <v>10000</v>
      </c>
      <c r="E4361" s="58">
        <v>0</v>
      </c>
      <c r="F4361" s="283">
        <f t="shared" si="1262"/>
        <v>100</v>
      </c>
    </row>
    <row r="4362" spans="1:6" s="55" customFormat="1" x14ac:dyDescent="0.2">
      <c r="A4362" s="46">
        <v>480000</v>
      </c>
      <c r="B4362" s="51" t="s">
        <v>202</v>
      </c>
      <c r="C4362" s="45">
        <f t="shared" ref="C4362:D4362" si="1265">C4363</f>
        <v>700000</v>
      </c>
      <c r="D4362" s="45">
        <f t="shared" si="1265"/>
        <v>750000</v>
      </c>
      <c r="E4362" s="45">
        <f t="shared" ref="E4362" si="1266">E4363</f>
        <v>0</v>
      </c>
      <c r="F4362" s="282">
        <f t="shared" si="1262"/>
        <v>107.14285714285714</v>
      </c>
    </row>
    <row r="4363" spans="1:6" s="55" customFormat="1" x14ac:dyDescent="0.2">
      <c r="A4363" s="46">
        <v>488000</v>
      </c>
      <c r="B4363" s="51" t="s">
        <v>31</v>
      </c>
      <c r="C4363" s="45">
        <f>C4364+0</f>
        <v>700000</v>
      </c>
      <c r="D4363" s="45">
        <f>D4364+0</f>
        <v>750000</v>
      </c>
      <c r="E4363" s="45">
        <f>E4364+0</f>
        <v>0</v>
      </c>
      <c r="F4363" s="282">
        <f t="shared" si="1262"/>
        <v>107.14285714285714</v>
      </c>
    </row>
    <row r="4364" spans="1:6" s="30" customFormat="1" x14ac:dyDescent="0.2">
      <c r="A4364" s="48">
        <v>488100</v>
      </c>
      <c r="B4364" s="49" t="s">
        <v>779</v>
      </c>
      <c r="C4364" s="58">
        <v>700000</v>
      </c>
      <c r="D4364" s="58">
        <v>750000</v>
      </c>
      <c r="E4364" s="58">
        <v>0</v>
      </c>
      <c r="F4364" s="283">
        <f t="shared" si="1262"/>
        <v>107.14285714285714</v>
      </c>
    </row>
    <row r="4365" spans="1:6" s="55" customFormat="1" x14ac:dyDescent="0.2">
      <c r="A4365" s="46">
        <v>510000</v>
      </c>
      <c r="B4365" s="51" t="s">
        <v>244</v>
      </c>
      <c r="C4365" s="45">
        <f>C4366+C4368</f>
        <v>17000</v>
      </c>
      <c r="D4365" s="45">
        <f>D4366+D4368</f>
        <v>97000</v>
      </c>
      <c r="E4365" s="45">
        <f>E4366+E4368</f>
        <v>0</v>
      </c>
      <c r="F4365" s="282"/>
    </row>
    <row r="4366" spans="1:6" s="55" customFormat="1" x14ac:dyDescent="0.2">
      <c r="A4366" s="46">
        <v>511000</v>
      </c>
      <c r="B4366" s="51" t="s">
        <v>245</v>
      </c>
      <c r="C4366" s="45">
        <f>C4367+0</f>
        <v>10000</v>
      </c>
      <c r="D4366" s="45">
        <f>D4367+0</f>
        <v>90000</v>
      </c>
      <c r="E4366" s="45">
        <f>E4367+0</f>
        <v>0</v>
      </c>
      <c r="F4366" s="282"/>
    </row>
    <row r="4367" spans="1:6" s="30" customFormat="1" x14ac:dyDescent="0.2">
      <c r="A4367" s="48">
        <v>511300</v>
      </c>
      <c r="B4367" s="49" t="s">
        <v>248</v>
      </c>
      <c r="C4367" s="58">
        <v>10000</v>
      </c>
      <c r="D4367" s="58">
        <v>90000</v>
      </c>
      <c r="E4367" s="58">
        <v>0</v>
      </c>
      <c r="F4367" s="283"/>
    </row>
    <row r="4368" spans="1:6" s="57" customFormat="1" x14ac:dyDescent="0.2">
      <c r="A4368" s="46">
        <v>516000</v>
      </c>
      <c r="B4368" s="51" t="s">
        <v>256</v>
      </c>
      <c r="C4368" s="67">
        <f t="shared" ref="C4368:D4368" si="1267">C4369</f>
        <v>7000</v>
      </c>
      <c r="D4368" s="67">
        <f t="shared" si="1267"/>
        <v>7000</v>
      </c>
      <c r="E4368" s="67">
        <f t="shared" ref="E4368" si="1268">E4369</f>
        <v>0</v>
      </c>
      <c r="F4368" s="282">
        <f t="shared" si="1262"/>
        <v>100</v>
      </c>
    </row>
    <row r="4369" spans="1:6" s="30" customFormat="1" x14ac:dyDescent="0.2">
      <c r="A4369" s="48">
        <v>516100</v>
      </c>
      <c r="B4369" s="49" t="s">
        <v>256</v>
      </c>
      <c r="C4369" s="58">
        <v>7000</v>
      </c>
      <c r="D4369" s="58">
        <v>7000</v>
      </c>
      <c r="E4369" s="58">
        <v>0</v>
      </c>
      <c r="F4369" s="283">
        <f t="shared" si="1262"/>
        <v>100</v>
      </c>
    </row>
    <row r="4370" spans="1:6" s="55" customFormat="1" x14ac:dyDescent="0.2">
      <c r="A4370" s="46">
        <v>630000</v>
      </c>
      <c r="B4370" s="51" t="s">
        <v>275</v>
      </c>
      <c r="C4370" s="45">
        <f>C4371+0</f>
        <v>50000</v>
      </c>
      <c r="D4370" s="45">
        <f>D4371+0</f>
        <v>50000</v>
      </c>
      <c r="E4370" s="45">
        <f>E4371+0</f>
        <v>0</v>
      </c>
      <c r="F4370" s="282">
        <f t="shared" si="1262"/>
        <v>100</v>
      </c>
    </row>
    <row r="4371" spans="1:6" s="55" customFormat="1" x14ac:dyDescent="0.2">
      <c r="A4371" s="46">
        <v>638000</v>
      </c>
      <c r="B4371" s="51" t="s">
        <v>282</v>
      </c>
      <c r="C4371" s="45">
        <f t="shared" ref="C4371:D4371" si="1269">C4372</f>
        <v>50000</v>
      </c>
      <c r="D4371" s="45">
        <f t="shared" si="1269"/>
        <v>50000</v>
      </c>
      <c r="E4371" s="45">
        <f t="shared" ref="E4371" si="1270">E4372</f>
        <v>0</v>
      </c>
      <c r="F4371" s="282">
        <f t="shared" si="1262"/>
        <v>100</v>
      </c>
    </row>
    <row r="4372" spans="1:6" s="30" customFormat="1" x14ac:dyDescent="0.2">
      <c r="A4372" s="48">
        <v>638100</v>
      </c>
      <c r="B4372" s="49" t="s">
        <v>283</v>
      </c>
      <c r="C4372" s="58">
        <v>50000</v>
      </c>
      <c r="D4372" s="58">
        <v>50000</v>
      </c>
      <c r="E4372" s="58">
        <v>0</v>
      </c>
      <c r="F4372" s="283">
        <f t="shared" si="1262"/>
        <v>100</v>
      </c>
    </row>
    <row r="4373" spans="1:6" s="102" customFormat="1" x14ac:dyDescent="0.2">
      <c r="A4373" s="93"/>
      <c r="B4373" s="94" t="s">
        <v>292</v>
      </c>
      <c r="C4373" s="88">
        <f>C4338+C4362+C4365+C4370</f>
        <v>39128500</v>
      </c>
      <c r="D4373" s="88">
        <f>D4338+D4362+D4365+D4370</f>
        <v>39256500</v>
      </c>
      <c r="E4373" s="88">
        <f>E4338+E4362+E4365+E4370</f>
        <v>0</v>
      </c>
      <c r="F4373" s="34">
        <f t="shared" si="1262"/>
        <v>100.32712728573803</v>
      </c>
    </row>
    <row r="4374" spans="1:6" s="57" customFormat="1" x14ac:dyDescent="0.2">
      <c r="A4374" s="66"/>
      <c r="B4374" s="44"/>
      <c r="C4374" s="67"/>
      <c r="D4374" s="67"/>
      <c r="E4374" s="67"/>
      <c r="F4374" s="279"/>
    </row>
    <row r="4375" spans="1:6" s="57" customFormat="1" x14ac:dyDescent="0.2">
      <c r="A4375" s="66"/>
      <c r="B4375" s="44"/>
      <c r="C4375" s="67"/>
      <c r="D4375" s="67"/>
      <c r="E4375" s="67"/>
      <c r="F4375" s="279"/>
    </row>
    <row r="4376" spans="1:6" s="57" customFormat="1" x14ac:dyDescent="0.2">
      <c r="A4376" s="48" t="s">
        <v>492</v>
      </c>
      <c r="B4376" s="51"/>
      <c r="C4376" s="67"/>
      <c r="D4376" s="67"/>
      <c r="E4376" s="67"/>
      <c r="F4376" s="279"/>
    </row>
    <row r="4377" spans="1:6" s="57" customFormat="1" x14ac:dyDescent="0.2">
      <c r="A4377" s="48" t="s">
        <v>732</v>
      </c>
      <c r="B4377" s="51"/>
      <c r="C4377" s="67"/>
      <c r="D4377" s="67"/>
      <c r="E4377" s="67"/>
      <c r="F4377" s="279"/>
    </row>
    <row r="4378" spans="1:6" s="57" customFormat="1" x14ac:dyDescent="0.2">
      <c r="A4378" s="48" t="s">
        <v>393</v>
      </c>
      <c r="B4378" s="51"/>
      <c r="C4378" s="67"/>
      <c r="D4378" s="67"/>
      <c r="E4378" s="67"/>
      <c r="F4378" s="279"/>
    </row>
    <row r="4379" spans="1:6" s="57" customFormat="1" x14ac:dyDescent="0.2">
      <c r="A4379" s="48" t="s">
        <v>291</v>
      </c>
      <c r="B4379" s="51"/>
      <c r="C4379" s="67"/>
      <c r="D4379" s="67"/>
      <c r="E4379" s="67"/>
      <c r="F4379" s="279"/>
    </row>
    <row r="4380" spans="1:6" s="57" customFormat="1" x14ac:dyDescent="0.2">
      <c r="A4380" s="48"/>
      <c r="B4380" s="79"/>
      <c r="C4380" s="67"/>
      <c r="D4380" s="67"/>
      <c r="E4380" s="67"/>
      <c r="F4380" s="279"/>
    </row>
    <row r="4381" spans="1:6" s="55" customFormat="1" x14ac:dyDescent="0.2">
      <c r="A4381" s="46">
        <v>410000</v>
      </c>
      <c r="B4381" s="47" t="s">
        <v>44</v>
      </c>
      <c r="C4381" s="45">
        <f t="shared" ref="C4381:D4381" si="1271">C4382+C4387</f>
        <v>539600</v>
      </c>
      <c r="D4381" s="45">
        <f t="shared" si="1271"/>
        <v>565900</v>
      </c>
      <c r="E4381" s="45">
        <f t="shared" ref="E4381" si="1272">E4382+E4387</f>
        <v>0</v>
      </c>
      <c r="F4381" s="282">
        <f t="shared" ref="F4381:F4408" si="1273">D4381/C4381*100</f>
        <v>104.87398072646405</v>
      </c>
    </row>
    <row r="4382" spans="1:6" s="57" customFormat="1" x14ac:dyDescent="0.2">
      <c r="A4382" s="46">
        <v>411000</v>
      </c>
      <c r="B4382" s="47" t="s">
        <v>45</v>
      </c>
      <c r="C4382" s="67">
        <f t="shared" ref="C4382:D4382" si="1274">SUM(C4383:C4386)</f>
        <v>421500</v>
      </c>
      <c r="D4382" s="67">
        <f t="shared" si="1274"/>
        <v>443000</v>
      </c>
      <c r="E4382" s="67">
        <f t="shared" ref="E4382" si="1275">SUM(E4383:E4386)</f>
        <v>0</v>
      </c>
      <c r="F4382" s="282">
        <f t="shared" si="1273"/>
        <v>105.10083036773428</v>
      </c>
    </row>
    <row r="4383" spans="1:6" s="30" customFormat="1" x14ac:dyDescent="0.2">
      <c r="A4383" s="48">
        <v>411100</v>
      </c>
      <c r="B4383" s="49" t="s">
        <v>46</v>
      </c>
      <c r="C4383" s="58">
        <v>400000</v>
      </c>
      <c r="D4383" s="58">
        <v>415000</v>
      </c>
      <c r="E4383" s="58">
        <v>0</v>
      </c>
      <c r="F4383" s="283">
        <f t="shared" si="1273"/>
        <v>103.75000000000001</v>
      </c>
    </row>
    <row r="4384" spans="1:6" s="30" customFormat="1" x14ac:dyDescent="0.2">
      <c r="A4384" s="48">
        <v>411200</v>
      </c>
      <c r="B4384" s="49" t="s">
        <v>47</v>
      </c>
      <c r="C4384" s="58">
        <v>11000</v>
      </c>
      <c r="D4384" s="58">
        <v>11000</v>
      </c>
      <c r="E4384" s="58">
        <v>0</v>
      </c>
      <c r="F4384" s="283">
        <f t="shared" si="1273"/>
        <v>100</v>
      </c>
    </row>
    <row r="4385" spans="1:6" s="30" customFormat="1" ht="40.5" x14ac:dyDescent="0.2">
      <c r="A4385" s="48">
        <v>411300</v>
      </c>
      <c r="B4385" s="49" t="s">
        <v>48</v>
      </c>
      <c r="C4385" s="58">
        <v>3500</v>
      </c>
      <c r="D4385" s="58">
        <v>10000</v>
      </c>
      <c r="E4385" s="58">
        <v>0</v>
      </c>
      <c r="F4385" s="283">
        <f t="shared" si="1273"/>
        <v>285.71428571428572</v>
      </c>
    </row>
    <row r="4386" spans="1:6" s="30" customFormat="1" x14ac:dyDescent="0.2">
      <c r="A4386" s="48">
        <v>411400</v>
      </c>
      <c r="B4386" s="49" t="s">
        <v>49</v>
      </c>
      <c r="C4386" s="58">
        <v>7000</v>
      </c>
      <c r="D4386" s="58">
        <v>6999.9999999999991</v>
      </c>
      <c r="E4386" s="58">
        <v>0</v>
      </c>
      <c r="F4386" s="283">
        <f t="shared" si="1273"/>
        <v>99.999999999999986</v>
      </c>
    </row>
    <row r="4387" spans="1:6" s="57" customFormat="1" x14ac:dyDescent="0.2">
      <c r="A4387" s="46">
        <v>412000</v>
      </c>
      <c r="B4387" s="51" t="s">
        <v>50</v>
      </c>
      <c r="C4387" s="67">
        <f>SUM(C4388:C4399)</f>
        <v>118100</v>
      </c>
      <c r="D4387" s="67">
        <f>SUM(D4388:D4399)</f>
        <v>122900</v>
      </c>
      <c r="E4387" s="67">
        <f>SUM(E4388:E4399)</f>
        <v>0</v>
      </c>
      <c r="F4387" s="282">
        <f t="shared" si="1273"/>
        <v>104.06435224386112</v>
      </c>
    </row>
    <row r="4388" spans="1:6" s="30" customFormat="1" x14ac:dyDescent="0.2">
      <c r="A4388" s="48">
        <v>412100</v>
      </c>
      <c r="B4388" s="49" t="s">
        <v>51</v>
      </c>
      <c r="C4388" s="58">
        <v>42000</v>
      </c>
      <c r="D4388" s="58">
        <v>45000</v>
      </c>
      <c r="E4388" s="58">
        <v>0</v>
      </c>
      <c r="F4388" s="283">
        <f t="shared" si="1273"/>
        <v>107.14285714285714</v>
      </c>
    </row>
    <row r="4389" spans="1:6" s="30" customFormat="1" x14ac:dyDescent="0.2">
      <c r="A4389" s="48">
        <v>412200</v>
      </c>
      <c r="B4389" s="49" t="s">
        <v>52</v>
      </c>
      <c r="C4389" s="58">
        <v>13000</v>
      </c>
      <c r="D4389" s="58">
        <v>13000</v>
      </c>
      <c r="E4389" s="58">
        <v>0</v>
      </c>
      <c r="F4389" s="283">
        <f t="shared" si="1273"/>
        <v>100</v>
      </c>
    </row>
    <row r="4390" spans="1:6" s="30" customFormat="1" x14ac:dyDescent="0.2">
      <c r="A4390" s="48">
        <v>412300</v>
      </c>
      <c r="B4390" s="49" t="s">
        <v>53</v>
      </c>
      <c r="C4390" s="58">
        <v>3300</v>
      </c>
      <c r="D4390" s="58">
        <v>4500</v>
      </c>
      <c r="E4390" s="58">
        <v>0</v>
      </c>
      <c r="F4390" s="283">
        <f t="shared" si="1273"/>
        <v>136.36363636363635</v>
      </c>
    </row>
    <row r="4391" spans="1:6" s="30" customFormat="1" x14ac:dyDescent="0.2">
      <c r="A4391" s="48">
        <v>412400</v>
      </c>
      <c r="B4391" s="49" t="s">
        <v>55</v>
      </c>
      <c r="C4391" s="58">
        <v>25000</v>
      </c>
      <c r="D4391" s="58">
        <v>25000</v>
      </c>
      <c r="E4391" s="58">
        <v>0</v>
      </c>
      <c r="F4391" s="283">
        <f t="shared" si="1273"/>
        <v>100</v>
      </c>
    </row>
    <row r="4392" spans="1:6" s="30" customFormat="1" x14ac:dyDescent="0.2">
      <c r="A4392" s="48">
        <v>412500</v>
      </c>
      <c r="B4392" s="49" t="s">
        <v>57</v>
      </c>
      <c r="C4392" s="58">
        <v>1900</v>
      </c>
      <c r="D4392" s="58">
        <v>2500</v>
      </c>
      <c r="E4392" s="58">
        <v>0</v>
      </c>
      <c r="F4392" s="283">
        <f t="shared" si="1273"/>
        <v>131.57894736842107</v>
      </c>
    </row>
    <row r="4393" spans="1:6" s="30" customFormat="1" x14ac:dyDescent="0.2">
      <c r="A4393" s="48">
        <v>412600</v>
      </c>
      <c r="B4393" s="49" t="s">
        <v>58</v>
      </c>
      <c r="C4393" s="58">
        <v>9000</v>
      </c>
      <c r="D4393" s="58">
        <v>9000</v>
      </c>
      <c r="E4393" s="58">
        <v>0</v>
      </c>
      <c r="F4393" s="283">
        <f t="shared" si="1273"/>
        <v>100</v>
      </c>
    </row>
    <row r="4394" spans="1:6" s="30" customFormat="1" x14ac:dyDescent="0.2">
      <c r="A4394" s="48">
        <v>412700</v>
      </c>
      <c r="B4394" s="49" t="s">
        <v>60</v>
      </c>
      <c r="C4394" s="58">
        <v>7700</v>
      </c>
      <c r="D4394" s="58">
        <v>7700</v>
      </c>
      <c r="E4394" s="58">
        <v>0</v>
      </c>
      <c r="F4394" s="283">
        <f t="shared" si="1273"/>
        <v>100</v>
      </c>
    </row>
    <row r="4395" spans="1:6" s="30" customFormat="1" x14ac:dyDescent="0.2">
      <c r="A4395" s="48">
        <v>412900</v>
      </c>
      <c r="B4395" s="53" t="s">
        <v>74</v>
      </c>
      <c r="C4395" s="58">
        <v>1500</v>
      </c>
      <c r="D4395" s="58">
        <v>1500</v>
      </c>
      <c r="E4395" s="58">
        <v>0</v>
      </c>
      <c r="F4395" s="283">
        <f t="shared" si="1273"/>
        <v>100</v>
      </c>
    </row>
    <row r="4396" spans="1:6" s="30" customFormat="1" x14ac:dyDescent="0.2">
      <c r="A4396" s="48">
        <v>412900</v>
      </c>
      <c r="B4396" s="53" t="s">
        <v>75</v>
      </c>
      <c r="C4396" s="58">
        <v>13000</v>
      </c>
      <c r="D4396" s="58">
        <v>13000</v>
      </c>
      <c r="E4396" s="58">
        <v>0</v>
      </c>
      <c r="F4396" s="283">
        <f t="shared" si="1273"/>
        <v>100</v>
      </c>
    </row>
    <row r="4397" spans="1:6" s="30" customFormat="1" x14ac:dyDescent="0.2">
      <c r="A4397" s="48">
        <v>412900</v>
      </c>
      <c r="B4397" s="53" t="s">
        <v>76</v>
      </c>
      <c r="C4397" s="58">
        <v>500</v>
      </c>
      <c r="D4397" s="58">
        <v>500</v>
      </c>
      <c r="E4397" s="58">
        <v>0</v>
      </c>
      <c r="F4397" s="283">
        <f t="shared" si="1273"/>
        <v>100</v>
      </c>
    </row>
    <row r="4398" spans="1:6" s="30" customFormat="1" x14ac:dyDescent="0.2">
      <c r="A4398" s="48">
        <v>412900</v>
      </c>
      <c r="B4398" s="53" t="s">
        <v>77</v>
      </c>
      <c r="C4398" s="58">
        <v>300</v>
      </c>
      <c r="D4398" s="58">
        <v>300</v>
      </c>
      <c r="E4398" s="58">
        <v>0</v>
      </c>
      <c r="F4398" s="283">
        <f t="shared" si="1273"/>
        <v>100</v>
      </c>
    </row>
    <row r="4399" spans="1:6" s="30" customFormat="1" x14ac:dyDescent="0.2">
      <c r="A4399" s="48">
        <v>412900</v>
      </c>
      <c r="B4399" s="53" t="s">
        <v>78</v>
      </c>
      <c r="C4399" s="58">
        <v>900</v>
      </c>
      <c r="D4399" s="58">
        <v>900</v>
      </c>
      <c r="E4399" s="58">
        <v>0</v>
      </c>
      <c r="F4399" s="283">
        <f t="shared" si="1273"/>
        <v>100</v>
      </c>
    </row>
    <row r="4400" spans="1:6" s="57" customFormat="1" x14ac:dyDescent="0.2">
      <c r="A4400" s="46">
        <v>510000</v>
      </c>
      <c r="B4400" s="51" t="s">
        <v>244</v>
      </c>
      <c r="C4400" s="67">
        <f>C4401+0+C4403</f>
        <v>10300</v>
      </c>
      <c r="D4400" s="67">
        <f>D4401+0+D4403</f>
        <v>10300</v>
      </c>
      <c r="E4400" s="67">
        <f>E4401+0+E4403</f>
        <v>0</v>
      </c>
      <c r="F4400" s="282">
        <f t="shared" si="1273"/>
        <v>100</v>
      </c>
    </row>
    <row r="4401" spans="1:6" s="57" customFormat="1" x14ac:dyDescent="0.2">
      <c r="A4401" s="46">
        <v>511000</v>
      </c>
      <c r="B4401" s="51" t="s">
        <v>245</v>
      </c>
      <c r="C4401" s="67">
        <f t="shared" ref="C4401:D4401" si="1276">SUM(C4402:C4402)</f>
        <v>5300</v>
      </c>
      <c r="D4401" s="67">
        <f t="shared" si="1276"/>
        <v>5300</v>
      </c>
      <c r="E4401" s="67">
        <f t="shared" ref="E4401" si="1277">SUM(E4402:E4402)</f>
        <v>0</v>
      </c>
      <c r="F4401" s="282">
        <f t="shared" si="1273"/>
        <v>100</v>
      </c>
    </row>
    <row r="4402" spans="1:6" s="30" customFormat="1" x14ac:dyDescent="0.2">
      <c r="A4402" s="48">
        <v>511300</v>
      </c>
      <c r="B4402" s="49" t="s">
        <v>248</v>
      </c>
      <c r="C4402" s="58">
        <v>5300</v>
      </c>
      <c r="D4402" s="58">
        <v>5300</v>
      </c>
      <c r="E4402" s="58">
        <v>0</v>
      </c>
      <c r="F4402" s="283">
        <f t="shared" si="1273"/>
        <v>100</v>
      </c>
    </row>
    <row r="4403" spans="1:6" s="57" customFormat="1" x14ac:dyDescent="0.2">
      <c r="A4403" s="46">
        <v>513000</v>
      </c>
      <c r="B4403" s="51" t="s">
        <v>252</v>
      </c>
      <c r="C4403" s="67">
        <f t="shared" ref="C4403:D4403" si="1278">C4404</f>
        <v>5000</v>
      </c>
      <c r="D4403" s="67">
        <f t="shared" si="1278"/>
        <v>5000</v>
      </c>
      <c r="E4403" s="67">
        <f t="shared" ref="E4403" si="1279">E4404</f>
        <v>0</v>
      </c>
      <c r="F4403" s="282">
        <f t="shared" si="1273"/>
        <v>100</v>
      </c>
    </row>
    <row r="4404" spans="1:6" s="30" customFormat="1" x14ac:dyDescent="0.2">
      <c r="A4404" s="48">
        <v>513700</v>
      </c>
      <c r="B4404" s="49" t="s">
        <v>254</v>
      </c>
      <c r="C4404" s="58">
        <v>5000</v>
      </c>
      <c r="D4404" s="58">
        <v>5000</v>
      </c>
      <c r="E4404" s="58">
        <v>0</v>
      </c>
      <c r="F4404" s="283">
        <f t="shared" si="1273"/>
        <v>100</v>
      </c>
    </row>
    <row r="4405" spans="1:6" s="57" customFormat="1" x14ac:dyDescent="0.2">
      <c r="A4405" s="46">
        <v>630000</v>
      </c>
      <c r="B4405" s="51" t="s">
        <v>275</v>
      </c>
      <c r="C4405" s="67">
        <f>0+C4406</f>
        <v>2000</v>
      </c>
      <c r="D4405" s="67">
        <f>0+D4406</f>
        <v>23500</v>
      </c>
      <c r="E4405" s="67">
        <f>0+E4406</f>
        <v>0</v>
      </c>
      <c r="F4405" s="282"/>
    </row>
    <row r="4406" spans="1:6" s="57" customFormat="1" x14ac:dyDescent="0.2">
      <c r="A4406" s="46">
        <v>638000</v>
      </c>
      <c r="B4406" s="51" t="s">
        <v>282</v>
      </c>
      <c r="C4406" s="67">
        <f t="shared" ref="C4406:D4406" si="1280">C4407</f>
        <v>2000</v>
      </c>
      <c r="D4406" s="67">
        <f t="shared" si="1280"/>
        <v>23500</v>
      </c>
      <c r="E4406" s="67">
        <f t="shared" ref="E4406" si="1281">E4407</f>
        <v>0</v>
      </c>
      <c r="F4406" s="282"/>
    </row>
    <row r="4407" spans="1:6" s="30" customFormat="1" x14ac:dyDescent="0.2">
      <c r="A4407" s="48">
        <v>638100</v>
      </c>
      <c r="B4407" s="49" t="s">
        <v>283</v>
      </c>
      <c r="C4407" s="58">
        <v>2000</v>
      </c>
      <c r="D4407" s="58">
        <v>23500</v>
      </c>
      <c r="E4407" s="58">
        <v>0</v>
      </c>
      <c r="F4407" s="283"/>
    </row>
    <row r="4408" spans="1:6" s="102" customFormat="1" x14ac:dyDescent="0.2">
      <c r="A4408" s="93"/>
      <c r="B4408" s="94" t="s">
        <v>292</v>
      </c>
      <c r="C4408" s="88">
        <f>C4381+C4400+C4405</f>
        <v>551900</v>
      </c>
      <c r="D4408" s="88">
        <f>D4381+D4400+D4405</f>
        <v>599700</v>
      </c>
      <c r="E4408" s="88">
        <f>E4381+E4400+E4405</f>
        <v>0</v>
      </c>
      <c r="F4408" s="34">
        <f t="shared" si="1273"/>
        <v>108.66098930965755</v>
      </c>
    </row>
    <row r="4409" spans="1:6" s="57" customFormat="1" x14ac:dyDescent="0.2">
      <c r="A4409" s="66"/>
      <c r="B4409" s="44"/>
      <c r="C4409" s="67"/>
      <c r="D4409" s="67"/>
      <c r="E4409" s="67"/>
      <c r="F4409" s="279"/>
    </row>
    <row r="4410" spans="1:6" s="57" customFormat="1" x14ac:dyDescent="0.2">
      <c r="A4410" s="66"/>
      <c r="B4410" s="44"/>
      <c r="C4410" s="67"/>
      <c r="D4410" s="67"/>
      <c r="E4410" s="67"/>
      <c r="F4410" s="279"/>
    </row>
    <row r="4411" spans="1:6" s="30" customFormat="1" x14ac:dyDescent="0.2">
      <c r="A4411" s="48" t="s">
        <v>502</v>
      </c>
      <c r="B4411" s="51"/>
      <c r="C4411" s="50"/>
      <c r="D4411" s="50"/>
      <c r="E4411" s="50"/>
      <c r="F4411" s="284"/>
    </row>
    <row r="4412" spans="1:6" s="30" customFormat="1" x14ac:dyDescent="0.2">
      <c r="A4412" s="48" t="s">
        <v>503</v>
      </c>
      <c r="B4412" s="51"/>
      <c r="C4412" s="50"/>
      <c r="D4412" s="50"/>
      <c r="E4412" s="50"/>
      <c r="F4412" s="284"/>
    </row>
    <row r="4413" spans="1:6" s="30" customFormat="1" x14ac:dyDescent="0.2">
      <c r="A4413" s="48" t="s">
        <v>410</v>
      </c>
      <c r="B4413" s="51"/>
      <c r="C4413" s="50"/>
      <c r="D4413" s="50"/>
      <c r="E4413" s="50"/>
      <c r="F4413" s="284"/>
    </row>
    <row r="4414" spans="1:6" s="30" customFormat="1" x14ac:dyDescent="0.2">
      <c r="A4414" s="48" t="s">
        <v>360</v>
      </c>
      <c r="B4414" s="51"/>
      <c r="C4414" s="50"/>
      <c r="D4414" s="50"/>
      <c r="E4414" s="50"/>
      <c r="F4414" s="284"/>
    </row>
    <row r="4415" spans="1:6" s="30" customFormat="1" x14ac:dyDescent="0.2">
      <c r="A4415" s="48"/>
      <c r="B4415" s="79"/>
      <c r="C4415" s="67"/>
      <c r="D4415" s="67"/>
      <c r="E4415" s="67"/>
      <c r="F4415" s="279"/>
    </row>
    <row r="4416" spans="1:6" s="30" customFormat="1" x14ac:dyDescent="0.2">
      <c r="A4416" s="46">
        <v>410000</v>
      </c>
      <c r="B4416" s="47" t="s">
        <v>44</v>
      </c>
      <c r="C4416" s="45">
        <f>C4417+C4422+C4438+C4436</f>
        <v>5548600</v>
      </c>
      <c r="D4416" s="45">
        <f>D4417+D4422+D4438+D4436</f>
        <v>9922700</v>
      </c>
      <c r="E4416" s="45">
        <f>E4417+E4422+E4438+E4436</f>
        <v>0</v>
      </c>
      <c r="F4416" s="282">
        <f t="shared" ref="F4416:F4439" si="1282">D4416/C4416*100</f>
        <v>178.8324982878564</v>
      </c>
    </row>
    <row r="4417" spans="1:6" s="30" customFormat="1" x14ac:dyDescent="0.2">
      <c r="A4417" s="46">
        <v>411000</v>
      </c>
      <c r="B4417" s="47" t="s">
        <v>45</v>
      </c>
      <c r="C4417" s="45">
        <f t="shared" ref="C4417:D4417" si="1283">SUM(C4418:C4421)</f>
        <v>3037000</v>
      </c>
      <c r="D4417" s="45">
        <f t="shared" si="1283"/>
        <v>3183400</v>
      </c>
      <c r="E4417" s="45">
        <f t="shared" ref="E4417" si="1284">SUM(E4418:E4421)</f>
        <v>0</v>
      </c>
      <c r="F4417" s="282">
        <f t="shared" si="1282"/>
        <v>104.82054659203162</v>
      </c>
    </row>
    <row r="4418" spans="1:6" s="30" customFormat="1" x14ac:dyDescent="0.2">
      <c r="A4418" s="48">
        <v>411100</v>
      </c>
      <c r="B4418" s="49" t="s">
        <v>46</v>
      </c>
      <c r="C4418" s="58">
        <v>2760000</v>
      </c>
      <c r="D4418" s="58">
        <v>2886000</v>
      </c>
      <c r="E4418" s="58">
        <v>0</v>
      </c>
      <c r="F4418" s="283">
        <f t="shared" si="1282"/>
        <v>104.56521739130436</v>
      </c>
    </row>
    <row r="4419" spans="1:6" s="30" customFormat="1" x14ac:dyDescent="0.2">
      <c r="A4419" s="48">
        <v>411200</v>
      </c>
      <c r="B4419" s="49" t="s">
        <v>47</v>
      </c>
      <c r="C4419" s="58">
        <v>142000</v>
      </c>
      <c r="D4419" s="58">
        <v>160000</v>
      </c>
      <c r="E4419" s="58">
        <v>0</v>
      </c>
      <c r="F4419" s="283">
        <f t="shared" si="1282"/>
        <v>112.67605633802818</v>
      </c>
    </row>
    <row r="4420" spans="1:6" s="30" customFormat="1" ht="40.5" x14ac:dyDescent="0.2">
      <c r="A4420" s="48">
        <v>411300</v>
      </c>
      <c r="B4420" s="49" t="s">
        <v>48</v>
      </c>
      <c r="C4420" s="58">
        <v>100000</v>
      </c>
      <c r="D4420" s="58">
        <v>99400</v>
      </c>
      <c r="E4420" s="58">
        <v>0</v>
      </c>
      <c r="F4420" s="283">
        <f t="shared" si="1282"/>
        <v>99.4</v>
      </c>
    </row>
    <row r="4421" spans="1:6" s="30" customFormat="1" x14ac:dyDescent="0.2">
      <c r="A4421" s="48">
        <v>411400</v>
      </c>
      <c r="B4421" s="49" t="s">
        <v>49</v>
      </c>
      <c r="C4421" s="58">
        <v>35000</v>
      </c>
      <c r="D4421" s="58">
        <v>38000</v>
      </c>
      <c r="E4421" s="58">
        <v>0</v>
      </c>
      <c r="F4421" s="283">
        <f t="shared" si="1282"/>
        <v>108.57142857142857</v>
      </c>
    </row>
    <row r="4422" spans="1:6" s="30" customFormat="1" x14ac:dyDescent="0.2">
      <c r="A4422" s="46">
        <v>412000</v>
      </c>
      <c r="B4422" s="51" t="s">
        <v>50</v>
      </c>
      <c r="C4422" s="45">
        <f>SUM(C4423:C4435)</f>
        <v>336600</v>
      </c>
      <c r="D4422" s="45">
        <f>SUM(D4423:D4435)</f>
        <v>364300</v>
      </c>
      <c r="E4422" s="45">
        <f>SUM(E4423:E4435)</f>
        <v>0</v>
      </c>
      <c r="F4422" s="282">
        <f t="shared" si="1282"/>
        <v>108.22935234699939</v>
      </c>
    </row>
    <row r="4423" spans="1:6" s="30" customFormat="1" x14ac:dyDescent="0.2">
      <c r="A4423" s="48">
        <v>412200</v>
      </c>
      <c r="B4423" s="49" t="s">
        <v>52</v>
      </c>
      <c r="C4423" s="58">
        <v>31500</v>
      </c>
      <c r="D4423" s="58">
        <v>31500</v>
      </c>
      <c r="E4423" s="58">
        <v>0</v>
      </c>
      <c r="F4423" s="283">
        <f t="shared" si="1282"/>
        <v>100</v>
      </c>
    </row>
    <row r="4424" spans="1:6" s="30" customFormat="1" x14ac:dyDescent="0.2">
      <c r="A4424" s="48">
        <v>412300</v>
      </c>
      <c r="B4424" s="49" t="s">
        <v>53</v>
      </c>
      <c r="C4424" s="58">
        <v>12000</v>
      </c>
      <c r="D4424" s="58">
        <v>12000</v>
      </c>
      <c r="E4424" s="58">
        <v>0</v>
      </c>
      <c r="F4424" s="283">
        <f t="shared" si="1282"/>
        <v>100</v>
      </c>
    </row>
    <row r="4425" spans="1:6" s="30" customFormat="1" x14ac:dyDescent="0.2">
      <c r="A4425" s="48">
        <v>412500</v>
      </c>
      <c r="B4425" s="49" t="s">
        <v>57</v>
      </c>
      <c r="C4425" s="58">
        <v>19000</v>
      </c>
      <c r="D4425" s="58">
        <v>25000</v>
      </c>
      <c r="E4425" s="58">
        <v>0</v>
      </c>
      <c r="F4425" s="283">
        <f t="shared" si="1282"/>
        <v>131.57894736842107</v>
      </c>
    </row>
    <row r="4426" spans="1:6" s="30" customFormat="1" x14ac:dyDescent="0.2">
      <c r="A4426" s="48">
        <v>412600</v>
      </c>
      <c r="B4426" s="49" t="s">
        <v>58</v>
      </c>
      <c r="C4426" s="58">
        <v>45300</v>
      </c>
      <c r="D4426" s="58">
        <v>63000</v>
      </c>
      <c r="E4426" s="58">
        <v>0</v>
      </c>
      <c r="F4426" s="283">
        <f t="shared" si="1282"/>
        <v>139.0728476821192</v>
      </c>
    </row>
    <row r="4427" spans="1:6" s="30" customFormat="1" x14ac:dyDescent="0.2">
      <c r="A4427" s="48">
        <v>412700</v>
      </c>
      <c r="B4427" s="49" t="s">
        <v>60</v>
      </c>
      <c r="C4427" s="58">
        <v>65300</v>
      </c>
      <c r="D4427" s="58">
        <v>65299.999999999993</v>
      </c>
      <c r="E4427" s="58">
        <v>0</v>
      </c>
      <c r="F4427" s="283">
        <f t="shared" si="1282"/>
        <v>99.999999999999986</v>
      </c>
    </row>
    <row r="4428" spans="1:6" s="30" customFormat="1" x14ac:dyDescent="0.2">
      <c r="A4428" s="48">
        <v>412900</v>
      </c>
      <c r="B4428" s="53" t="s">
        <v>74</v>
      </c>
      <c r="C4428" s="58">
        <v>500</v>
      </c>
      <c r="D4428" s="58">
        <v>500</v>
      </c>
      <c r="E4428" s="58">
        <v>0</v>
      </c>
      <c r="F4428" s="283">
        <f t="shared" si="1282"/>
        <v>100</v>
      </c>
    </row>
    <row r="4429" spans="1:6" s="30" customFormat="1" x14ac:dyDescent="0.2">
      <c r="A4429" s="48">
        <v>412900</v>
      </c>
      <c r="B4429" s="53" t="s">
        <v>75</v>
      </c>
      <c r="C4429" s="58">
        <v>6000</v>
      </c>
      <c r="D4429" s="58">
        <v>10000</v>
      </c>
      <c r="E4429" s="58">
        <v>0</v>
      </c>
      <c r="F4429" s="283">
        <f t="shared" si="1282"/>
        <v>166.66666666666669</v>
      </c>
    </row>
    <row r="4430" spans="1:6" s="30" customFormat="1" x14ac:dyDescent="0.2">
      <c r="A4430" s="48">
        <v>412900</v>
      </c>
      <c r="B4430" s="53" t="s">
        <v>76</v>
      </c>
      <c r="C4430" s="58">
        <v>4000</v>
      </c>
      <c r="D4430" s="58">
        <v>4000</v>
      </c>
      <c r="E4430" s="58">
        <v>0</v>
      </c>
      <c r="F4430" s="283">
        <f t="shared" si="1282"/>
        <v>100</v>
      </c>
    </row>
    <row r="4431" spans="1:6" s="30" customFormat="1" x14ac:dyDescent="0.2">
      <c r="A4431" s="48">
        <v>412900</v>
      </c>
      <c r="B4431" s="53" t="s">
        <v>77</v>
      </c>
      <c r="C4431" s="58">
        <v>6000</v>
      </c>
      <c r="D4431" s="58">
        <v>6000</v>
      </c>
      <c r="E4431" s="58">
        <v>0</v>
      </c>
      <c r="F4431" s="283">
        <f t="shared" si="1282"/>
        <v>100</v>
      </c>
    </row>
    <row r="4432" spans="1:6" s="30" customFormat="1" x14ac:dyDescent="0.2">
      <c r="A4432" s="48">
        <v>412900</v>
      </c>
      <c r="B4432" s="53" t="s">
        <v>78</v>
      </c>
      <c r="C4432" s="58">
        <v>7000</v>
      </c>
      <c r="D4432" s="58">
        <v>7000</v>
      </c>
      <c r="E4432" s="58">
        <v>0</v>
      </c>
      <c r="F4432" s="283">
        <f t="shared" si="1282"/>
        <v>100</v>
      </c>
    </row>
    <row r="4433" spans="1:6" s="30" customFormat="1" x14ac:dyDescent="0.2">
      <c r="A4433" s="48">
        <v>412900</v>
      </c>
      <c r="B4433" s="49" t="s">
        <v>93</v>
      </c>
      <c r="C4433" s="58">
        <v>100000.00000000001</v>
      </c>
      <c r="D4433" s="58">
        <v>100000.00000000003</v>
      </c>
      <c r="E4433" s="58">
        <v>0</v>
      </c>
      <c r="F4433" s="283">
        <f t="shared" si="1282"/>
        <v>100.00000000000003</v>
      </c>
    </row>
    <row r="4434" spans="1:6" s="30" customFormat="1" x14ac:dyDescent="0.2">
      <c r="A4434" s="48">
        <v>412900</v>
      </c>
      <c r="B4434" s="49" t="s">
        <v>94</v>
      </c>
      <c r="C4434" s="58">
        <v>20000</v>
      </c>
      <c r="D4434" s="58">
        <v>20000</v>
      </c>
      <c r="E4434" s="58">
        <v>0</v>
      </c>
      <c r="F4434" s="283">
        <f t="shared" si="1282"/>
        <v>100</v>
      </c>
    </row>
    <row r="4435" spans="1:6" s="30" customFormat="1" x14ac:dyDescent="0.2">
      <c r="A4435" s="48">
        <v>412900</v>
      </c>
      <c r="B4435" s="49" t="s">
        <v>95</v>
      </c>
      <c r="C4435" s="58">
        <v>20000</v>
      </c>
      <c r="D4435" s="58">
        <v>20000</v>
      </c>
      <c r="E4435" s="58">
        <v>0</v>
      </c>
      <c r="F4435" s="283">
        <f t="shared" si="1282"/>
        <v>100</v>
      </c>
    </row>
    <row r="4436" spans="1:6" s="55" customFormat="1" x14ac:dyDescent="0.2">
      <c r="A4436" s="46">
        <v>414000</v>
      </c>
      <c r="B4436" s="51" t="s">
        <v>107</v>
      </c>
      <c r="C4436" s="45">
        <f>SUM(C4437:C4437)</f>
        <v>1450000</v>
      </c>
      <c r="D4436" s="45">
        <f>SUM(D4437:D4437)</f>
        <v>5650000</v>
      </c>
      <c r="E4436" s="45">
        <f>SUM(E4437:E4437)</f>
        <v>0</v>
      </c>
      <c r="F4436" s="282"/>
    </row>
    <row r="4437" spans="1:6" s="30" customFormat="1" x14ac:dyDescent="0.2">
      <c r="A4437" s="48">
        <v>414100</v>
      </c>
      <c r="B4437" s="49" t="s">
        <v>791</v>
      </c>
      <c r="C4437" s="58">
        <v>1450000</v>
      </c>
      <c r="D4437" s="58">
        <v>5650000</v>
      </c>
      <c r="E4437" s="58">
        <v>0</v>
      </c>
      <c r="F4437" s="283"/>
    </row>
    <row r="4438" spans="1:6" s="30" customFormat="1" x14ac:dyDescent="0.2">
      <c r="A4438" s="46">
        <v>415000</v>
      </c>
      <c r="B4438" s="51" t="s">
        <v>119</v>
      </c>
      <c r="C4438" s="45">
        <f>SUM(C4439:C4440)</f>
        <v>725000</v>
      </c>
      <c r="D4438" s="45">
        <f>SUM(D4439:D4440)</f>
        <v>725000</v>
      </c>
      <c r="E4438" s="45">
        <f>SUM(E4439:E4440)</f>
        <v>0</v>
      </c>
      <c r="F4438" s="282">
        <f t="shared" si="1282"/>
        <v>100</v>
      </c>
    </row>
    <row r="4439" spans="1:6" s="30" customFormat="1" x14ac:dyDescent="0.2">
      <c r="A4439" s="48">
        <v>415200</v>
      </c>
      <c r="B4439" s="49" t="s">
        <v>796</v>
      </c>
      <c r="C4439" s="58">
        <v>700000</v>
      </c>
      <c r="D4439" s="58">
        <v>700000</v>
      </c>
      <c r="E4439" s="58">
        <v>0</v>
      </c>
      <c r="F4439" s="283">
        <f t="shared" si="1282"/>
        <v>100</v>
      </c>
    </row>
    <row r="4440" spans="1:6" s="30" customFormat="1" x14ac:dyDescent="0.2">
      <c r="A4440" s="48">
        <v>415200</v>
      </c>
      <c r="B4440" s="49" t="s">
        <v>148</v>
      </c>
      <c r="C4440" s="58">
        <v>25000</v>
      </c>
      <c r="D4440" s="58">
        <v>25000</v>
      </c>
      <c r="E4440" s="58">
        <v>0</v>
      </c>
      <c r="F4440" s="283">
        <f t="shared" ref="F4440:F4455" si="1285">D4440/C4440*100</f>
        <v>100</v>
      </c>
    </row>
    <row r="4441" spans="1:6" s="30" customFormat="1" x14ac:dyDescent="0.2">
      <c r="A4441" s="46">
        <v>480000</v>
      </c>
      <c r="B4441" s="51" t="s">
        <v>202</v>
      </c>
      <c r="C4441" s="45">
        <f>C4442+0</f>
        <v>900000</v>
      </c>
      <c r="D4441" s="45">
        <f>D4442+0</f>
        <v>1069100</v>
      </c>
      <c r="E4441" s="45">
        <f>E4442+0</f>
        <v>0</v>
      </c>
      <c r="F4441" s="282">
        <f t="shared" si="1285"/>
        <v>118.78888888888891</v>
      </c>
    </row>
    <row r="4442" spans="1:6" s="30" customFormat="1" x14ac:dyDescent="0.2">
      <c r="A4442" s="46">
        <v>488000</v>
      </c>
      <c r="B4442" s="51" t="s">
        <v>31</v>
      </c>
      <c r="C4442" s="45">
        <f>SUM(C4443:C4444)</f>
        <v>900000</v>
      </c>
      <c r="D4442" s="45">
        <f>SUM(D4443:D4444)</f>
        <v>1069100</v>
      </c>
      <c r="E4442" s="45">
        <f>SUM(E4443:E4444)</f>
        <v>0</v>
      </c>
      <c r="F4442" s="282">
        <f t="shared" si="1285"/>
        <v>118.78888888888891</v>
      </c>
    </row>
    <row r="4443" spans="1:6" s="30" customFormat="1" x14ac:dyDescent="0.2">
      <c r="A4443" s="48">
        <v>488100</v>
      </c>
      <c r="B4443" s="49" t="s">
        <v>727</v>
      </c>
      <c r="C4443" s="58">
        <v>250000</v>
      </c>
      <c r="D4443" s="58">
        <v>269100</v>
      </c>
      <c r="E4443" s="58">
        <v>0</v>
      </c>
      <c r="F4443" s="283">
        <f t="shared" si="1285"/>
        <v>107.64</v>
      </c>
    </row>
    <row r="4444" spans="1:6" s="30" customFormat="1" x14ac:dyDescent="0.2">
      <c r="A4444" s="48">
        <v>488100</v>
      </c>
      <c r="B4444" s="49" t="s">
        <v>237</v>
      </c>
      <c r="C4444" s="58">
        <v>650000</v>
      </c>
      <c r="D4444" s="58">
        <v>800000</v>
      </c>
      <c r="E4444" s="58">
        <v>0</v>
      </c>
      <c r="F4444" s="283">
        <f t="shared" si="1285"/>
        <v>123.07692307692308</v>
      </c>
    </row>
    <row r="4445" spans="1:6" s="30" customFormat="1" x14ac:dyDescent="0.2">
      <c r="A4445" s="46">
        <v>510000</v>
      </c>
      <c r="B4445" s="51" t="s">
        <v>244</v>
      </c>
      <c r="C4445" s="45">
        <f>C4446+C4448</f>
        <v>10000</v>
      </c>
      <c r="D4445" s="45">
        <f>D4446+D4448</f>
        <v>15000</v>
      </c>
      <c r="E4445" s="45">
        <f>E4446+E4448</f>
        <v>0</v>
      </c>
      <c r="F4445" s="282">
        <f t="shared" si="1285"/>
        <v>150</v>
      </c>
    </row>
    <row r="4446" spans="1:6" s="30" customFormat="1" x14ac:dyDescent="0.2">
      <c r="A4446" s="46">
        <v>511000</v>
      </c>
      <c r="B4446" s="51" t="s">
        <v>245</v>
      </c>
      <c r="C4446" s="45">
        <f>SUM(C4447:C4447)</f>
        <v>5000</v>
      </c>
      <c r="D4446" s="45">
        <f>SUM(D4447:D4447)</f>
        <v>10000</v>
      </c>
      <c r="E4446" s="45">
        <f>SUM(E4447:E4447)</f>
        <v>0</v>
      </c>
      <c r="F4446" s="282">
        <f t="shared" si="1285"/>
        <v>200</v>
      </c>
    </row>
    <row r="4447" spans="1:6" s="30" customFormat="1" x14ac:dyDescent="0.2">
      <c r="A4447" s="48">
        <v>511300</v>
      </c>
      <c r="B4447" s="49" t="s">
        <v>248</v>
      </c>
      <c r="C4447" s="58">
        <v>5000</v>
      </c>
      <c r="D4447" s="58">
        <v>10000</v>
      </c>
      <c r="E4447" s="58">
        <v>0</v>
      </c>
      <c r="F4447" s="283">
        <f t="shared" si="1285"/>
        <v>200</v>
      </c>
    </row>
    <row r="4448" spans="1:6" s="30" customFormat="1" x14ac:dyDescent="0.2">
      <c r="A4448" s="46">
        <v>516000</v>
      </c>
      <c r="B4448" s="51" t="s">
        <v>256</v>
      </c>
      <c r="C4448" s="45">
        <f t="shared" ref="C4448:D4448" si="1286">SUM(C4449)</f>
        <v>5000</v>
      </c>
      <c r="D4448" s="45">
        <f t="shared" si="1286"/>
        <v>5000</v>
      </c>
      <c r="E4448" s="45">
        <f t="shared" ref="E4448" si="1287">SUM(E4449)</f>
        <v>0</v>
      </c>
      <c r="F4448" s="282">
        <f t="shared" si="1285"/>
        <v>100</v>
      </c>
    </row>
    <row r="4449" spans="1:6" s="30" customFormat="1" x14ac:dyDescent="0.2">
      <c r="A4449" s="48">
        <v>516100</v>
      </c>
      <c r="B4449" s="49" t="s">
        <v>256</v>
      </c>
      <c r="C4449" s="58">
        <v>5000</v>
      </c>
      <c r="D4449" s="58">
        <v>5000</v>
      </c>
      <c r="E4449" s="58">
        <v>0</v>
      </c>
      <c r="F4449" s="283">
        <f t="shared" si="1285"/>
        <v>100</v>
      </c>
    </row>
    <row r="4450" spans="1:6" s="55" customFormat="1" x14ac:dyDescent="0.2">
      <c r="A4450" s="46">
        <v>630000</v>
      </c>
      <c r="B4450" s="51" t="s">
        <v>275</v>
      </c>
      <c r="C4450" s="45">
        <f>C4451+C4453</f>
        <v>2380000</v>
      </c>
      <c r="D4450" s="45">
        <f>D4451+D4453</f>
        <v>2435500</v>
      </c>
      <c r="E4450" s="45">
        <f>E4451+E4453</f>
        <v>0</v>
      </c>
      <c r="F4450" s="282">
        <f t="shared" si="1285"/>
        <v>102.33193277310923</v>
      </c>
    </row>
    <row r="4451" spans="1:6" s="55" customFormat="1" x14ac:dyDescent="0.2">
      <c r="A4451" s="46">
        <v>631000</v>
      </c>
      <c r="B4451" s="51" t="s">
        <v>276</v>
      </c>
      <c r="C4451" s="45">
        <f>SUM(C4452:C4452)</f>
        <v>2300000</v>
      </c>
      <c r="D4451" s="45">
        <f>SUM(D4452:D4452)</f>
        <v>2300000</v>
      </c>
      <c r="E4451" s="45">
        <f>SUM(E4452:E4452)</f>
        <v>0</v>
      </c>
      <c r="F4451" s="282">
        <f t="shared" si="1285"/>
        <v>100</v>
      </c>
    </row>
    <row r="4452" spans="1:6" s="30" customFormat="1" x14ac:dyDescent="0.2">
      <c r="A4452" s="48">
        <v>631900</v>
      </c>
      <c r="B4452" s="49" t="s">
        <v>274</v>
      </c>
      <c r="C4452" s="58">
        <v>2300000</v>
      </c>
      <c r="D4452" s="58">
        <v>2300000</v>
      </c>
      <c r="E4452" s="58">
        <v>0</v>
      </c>
      <c r="F4452" s="283">
        <f t="shared" si="1285"/>
        <v>100</v>
      </c>
    </row>
    <row r="4453" spans="1:6" s="55" customFormat="1" x14ac:dyDescent="0.2">
      <c r="A4453" s="46">
        <v>638000</v>
      </c>
      <c r="B4453" s="51" t="s">
        <v>282</v>
      </c>
      <c r="C4453" s="45">
        <f t="shared" ref="C4453:D4453" si="1288">C4454</f>
        <v>80000</v>
      </c>
      <c r="D4453" s="45">
        <f t="shared" si="1288"/>
        <v>135500</v>
      </c>
      <c r="E4453" s="45">
        <f t="shared" ref="E4453" si="1289">E4454</f>
        <v>0</v>
      </c>
      <c r="F4453" s="282">
        <f t="shared" si="1285"/>
        <v>169.375</v>
      </c>
    </row>
    <row r="4454" spans="1:6" s="30" customFormat="1" x14ac:dyDescent="0.2">
      <c r="A4454" s="48">
        <v>638100</v>
      </c>
      <c r="B4454" s="49" t="s">
        <v>283</v>
      </c>
      <c r="C4454" s="58">
        <v>80000</v>
      </c>
      <c r="D4454" s="58">
        <v>135500</v>
      </c>
      <c r="E4454" s="58">
        <v>0</v>
      </c>
      <c r="F4454" s="283">
        <f t="shared" si="1285"/>
        <v>169.375</v>
      </c>
    </row>
    <row r="4455" spans="1:6" s="30" customFormat="1" x14ac:dyDescent="0.2">
      <c r="A4455" s="89"/>
      <c r="B4455" s="83" t="s">
        <v>292</v>
      </c>
      <c r="C4455" s="87">
        <f>C4416+C4441+C4445+C4450+0</f>
        <v>8838600</v>
      </c>
      <c r="D4455" s="87">
        <f>D4416+D4441+D4445+D4450+0</f>
        <v>13442300</v>
      </c>
      <c r="E4455" s="87">
        <f>E4416+E4441+E4445+E4450+0</f>
        <v>0</v>
      </c>
      <c r="F4455" s="34">
        <f t="shared" si="1285"/>
        <v>152.08630326069738</v>
      </c>
    </row>
    <row r="4456" spans="1:6" s="30" customFormat="1" x14ac:dyDescent="0.2">
      <c r="A4456" s="48"/>
      <c r="B4456" s="49"/>
      <c r="C4456" s="50"/>
      <c r="D4456" s="50"/>
      <c r="E4456" s="50"/>
      <c r="F4456" s="284"/>
    </row>
    <row r="4457" spans="1:6" s="30" customFormat="1" x14ac:dyDescent="0.2">
      <c r="A4457" s="43"/>
      <c r="B4457" s="44"/>
      <c r="C4457" s="50"/>
      <c r="D4457" s="50"/>
      <c r="E4457" s="50"/>
      <c r="F4457" s="284"/>
    </row>
    <row r="4458" spans="1:6" s="30" customFormat="1" x14ac:dyDescent="0.2">
      <c r="A4458" s="48" t="s">
        <v>504</v>
      </c>
      <c r="B4458" s="51"/>
      <c r="C4458" s="50"/>
      <c r="D4458" s="50"/>
      <c r="E4458" s="50"/>
      <c r="F4458" s="284"/>
    </row>
    <row r="4459" spans="1:6" s="30" customFormat="1" x14ac:dyDescent="0.2">
      <c r="A4459" s="48" t="s">
        <v>505</v>
      </c>
      <c r="B4459" s="51"/>
      <c r="C4459" s="50"/>
      <c r="D4459" s="50"/>
      <c r="E4459" s="50"/>
      <c r="F4459" s="284"/>
    </row>
    <row r="4460" spans="1:6" s="30" customFormat="1" x14ac:dyDescent="0.2">
      <c r="A4460" s="48" t="s">
        <v>412</v>
      </c>
      <c r="B4460" s="51"/>
      <c r="C4460" s="50"/>
      <c r="D4460" s="50"/>
      <c r="E4460" s="50"/>
      <c r="F4460" s="284"/>
    </row>
    <row r="4461" spans="1:6" s="30" customFormat="1" x14ac:dyDescent="0.2">
      <c r="A4461" s="48" t="s">
        <v>291</v>
      </c>
      <c r="B4461" s="51"/>
      <c r="C4461" s="50"/>
      <c r="D4461" s="50"/>
      <c r="E4461" s="50"/>
      <c r="F4461" s="284"/>
    </row>
    <row r="4462" spans="1:6" s="30" customFormat="1" x14ac:dyDescent="0.2">
      <c r="A4462" s="48"/>
      <c r="B4462" s="79"/>
      <c r="C4462" s="67"/>
      <c r="D4462" s="67"/>
      <c r="E4462" s="67"/>
      <c r="F4462" s="279"/>
    </row>
    <row r="4463" spans="1:6" s="30" customFormat="1" x14ac:dyDescent="0.2">
      <c r="A4463" s="46">
        <v>410000</v>
      </c>
      <c r="B4463" s="47" t="s">
        <v>44</v>
      </c>
      <c r="C4463" s="45">
        <f>C4464+C4469+0+0+0</f>
        <v>2993400</v>
      </c>
      <c r="D4463" s="45">
        <f>D4464+D4469+0+0+0</f>
        <v>3209100</v>
      </c>
      <c r="E4463" s="45">
        <f>E4464+E4469+0+0+0</f>
        <v>0</v>
      </c>
      <c r="F4463" s="282">
        <f t="shared" ref="F4463:F4481" si="1290">D4463/C4463*100</f>
        <v>107.20585287632791</v>
      </c>
    </row>
    <row r="4464" spans="1:6" s="30" customFormat="1" x14ac:dyDescent="0.2">
      <c r="A4464" s="46">
        <v>411000</v>
      </c>
      <c r="B4464" s="47" t="s">
        <v>45</v>
      </c>
      <c r="C4464" s="45">
        <f t="shared" ref="C4464:D4464" si="1291">SUM(C4465:C4468)</f>
        <v>2630800</v>
      </c>
      <c r="D4464" s="45">
        <f t="shared" si="1291"/>
        <v>2833000</v>
      </c>
      <c r="E4464" s="45">
        <f t="shared" ref="E4464" si="1292">SUM(E4465:E4468)</f>
        <v>0</v>
      </c>
      <c r="F4464" s="282">
        <f t="shared" si="1290"/>
        <v>107.68587501900562</v>
      </c>
    </row>
    <row r="4465" spans="1:6" s="30" customFormat="1" x14ac:dyDescent="0.2">
      <c r="A4465" s="48">
        <v>411100</v>
      </c>
      <c r="B4465" s="49" t="s">
        <v>46</v>
      </c>
      <c r="C4465" s="58">
        <v>2540000</v>
      </c>
      <c r="D4465" s="58">
        <v>2730000</v>
      </c>
      <c r="E4465" s="58">
        <v>0</v>
      </c>
      <c r="F4465" s="283">
        <f t="shared" si="1290"/>
        <v>107.48031496062993</v>
      </c>
    </row>
    <row r="4466" spans="1:6" s="30" customFormat="1" x14ac:dyDescent="0.2">
      <c r="A4466" s="48">
        <v>411200</v>
      </c>
      <c r="B4466" s="49" t="s">
        <v>47</v>
      </c>
      <c r="C4466" s="58">
        <v>54400</v>
      </c>
      <c r="D4466" s="58">
        <v>54400</v>
      </c>
      <c r="E4466" s="58">
        <v>0</v>
      </c>
      <c r="F4466" s="283">
        <f t="shared" si="1290"/>
        <v>100</v>
      </c>
    </row>
    <row r="4467" spans="1:6" s="30" customFormat="1" ht="40.5" x14ac:dyDescent="0.2">
      <c r="A4467" s="48">
        <v>411300</v>
      </c>
      <c r="B4467" s="49" t="s">
        <v>48</v>
      </c>
      <c r="C4467" s="58">
        <v>21600</v>
      </c>
      <c r="D4467" s="58">
        <v>31600</v>
      </c>
      <c r="E4467" s="58">
        <v>0</v>
      </c>
      <c r="F4467" s="283">
        <f t="shared" si="1290"/>
        <v>146.2962962962963</v>
      </c>
    </row>
    <row r="4468" spans="1:6" s="30" customFormat="1" x14ac:dyDescent="0.2">
      <c r="A4468" s="48">
        <v>411400</v>
      </c>
      <c r="B4468" s="49" t="s">
        <v>49</v>
      </c>
      <c r="C4468" s="58">
        <v>14800</v>
      </c>
      <c r="D4468" s="58">
        <v>17000</v>
      </c>
      <c r="E4468" s="58">
        <v>0</v>
      </c>
      <c r="F4468" s="283">
        <f t="shared" si="1290"/>
        <v>114.86486486486487</v>
      </c>
    </row>
    <row r="4469" spans="1:6" s="30" customFormat="1" x14ac:dyDescent="0.2">
      <c r="A4469" s="46">
        <v>412000</v>
      </c>
      <c r="B4469" s="51" t="s">
        <v>50</v>
      </c>
      <c r="C4469" s="45">
        <f>SUM(C4470:C4480)</f>
        <v>362600</v>
      </c>
      <c r="D4469" s="45">
        <f>SUM(D4470:D4480)</f>
        <v>376100</v>
      </c>
      <c r="E4469" s="45">
        <f>SUM(E4470:E4480)</f>
        <v>0</v>
      </c>
      <c r="F4469" s="282">
        <f t="shared" si="1290"/>
        <v>103.72311086596801</v>
      </c>
    </row>
    <row r="4470" spans="1:6" s="30" customFormat="1" x14ac:dyDescent="0.2">
      <c r="A4470" s="56">
        <v>412100</v>
      </c>
      <c r="B4470" s="49" t="s">
        <v>51</v>
      </c>
      <c r="C4470" s="58">
        <v>2200</v>
      </c>
      <c r="D4470" s="58">
        <v>4700</v>
      </c>
      <c r="E4470" s="58">
        <v>0</v>
      </c>
      <c r="F4470" s="283">
        <f t="shared" si="1290"/>
        <v>213.63636363636363</v>
      </c>
    </row>
    <row r="4471" spans="1:6" s="30" customFormat="1" x14ac:dyDescent="0.2">
      <c r="A4471" s="48">
        <v>412200</v>
      </c>
      <c r="B4471" s="49" t="s">
        <v>52</v>
      </c>
      <c r="C4471" s="58">
        <v>44000</v>
      </c>
      <c r="D4471" s="58">
        <v>44000</v>
      </c>
      <c r="E4471" s="58">
        <v>0</v>
      </c>
      <c r="F4471" s="283">
        <f t="shared" si="1290"/>
        <v>100</v>
      </c>
    </row>
    <row r="4472" spans="1:6" s="30" customFormat="1" x14ac:dyDescent="0.2">
      <c r="A4472" s="48">
        <v>412300</v>
      </c>
      <c r="B4472" s="49" t="s">
        <v>53</v>
      </c>
      <c r="C4472" s="58">
        <v>17000</v>
      </c>
      <c r="D4472" s="58">
        <v>18000</v>
      </c>
      <c r="E4472" s="58">
        <v>0</v>
      </c>
      <c r="F4472" s="283">
        <f t="shared" si="1290"/>
        <v>105.88235294117648</v>
      </c>
    </row>
    <row r="4473" spans="1:6" s="30" customFormat="1" x14ac:dyDescent="0.2">
      <c r="A4473" s="48">
        <v>412500</v>
      </c>
      <c r="B4473" s="49" t="s">
        <v>57</v>
      </c>
      <c r="C4473" s="58">
        <v>16000</v>
      </c>
      <c r="D4473" s="58">
        <v>16000</v>
      </c>
      <c r="E4473" s="58">
        <v>0</v>
      </c>
      <c r="F4473" s="283">
        <f t="shared" si="1290"/>
        <v>100</v>
      </c>
    </row>
    <row r="4474" spans="1:6" s="30" customFormat="1" x14ac:dyDescent="0.2">
      <c r="A4474" s="48">
        <v>412600</v>
      </c>
      <c r="B4474" s="49" t="s">
        <v>58</v>
      </c>
      <c r="C4474" s="58">
        <v>42000</v>
      </c>
      <c r="D4474" s="58">
        <v>42000</v>
      </c>
      <c r="E4474" s="58">
        <v>0</v>
      </c>
      <c r="F4474" s="283">
        <f t="shared" si="1290"/>
        <v>100</v>
      </c>
    </row>
    <row r="4475" spans="1:6" s="30" customFormat="1" x14ac:dyDescent="0.2">
      <c r="A4475" s="48">
        <v>412700</v>
      </c>
      <c r="B4475" s="49" t="s">
        <v>60</v>
      </c>
      <c r="C4475" s="58">
        <v>30000</v>
      </c>
      <c r="D4475" s="58">
        <v>39000</v>
      </c>
      <c r="E4475" s="58">
        <v>0</v>
      </c>
      <c r="F4475" s="283">
        <f t="shared" si="1290"/>
        <v>130</v>
      </c>
    </row>
    <row r="4476" spans="1:6" s="30" customFormat="1" x14ac:dyDescent="0.2">
      <c r="A4476" s="48">
        <v>412900</v>
      </c>
      <c r="B4476" s="53" t="s">
        <v>74</v>
      </c>
      <c r="C4476" s="58">
        <v>400</v>
      </c>
      <c r="D4476" s="58">
        <v>400</v>
      </c>
      <c r="E4476" s="58">
        <v>0</v>
      </c>
      <c r="F4476" s="283">
        <f t="shared" si="1290"/>
        <v>100</v>
      </c>
    </row>
    <row r="4477" spans="1:6" s="30" customFormat="1" x14ac:dyDescent="0.2">
      <c r="A4477" s="48">
        <v>412900</v>
      </c>
      <c r="B4477" s="53" t="s">
        <v>75</v>
      </c>
      <c r="C4477" s="58">
        <v>200000</v>
      </c>
      <c r="D4477" s="58">
        <v>200000</v>
      </c>
      <c r="E4477" s="58">
        <v>0</v>
      </c>
      <c r="F4477" s="283">
        <f t="shared" si="1290"/>
        <v>100</v>
      </c>
    </row>
    <row r="4478" spans="1:6" s="30" customFormat="1" x14ac:dyDescent="0.2">
      <c r="A4478" s="48">
        <v>412900</v>
      </c>
      <c r="B4478" s="53" t="s">
        <v>76</v>
      </c>
      <c r="C4478" s="58">
        <v>3999.9999999999995</v>
      </c>
      <c r="D4478" s="58">
        <v>3999.9999999999995</v>
      </c>
      <c r="E4478" s="58">
        <v>0</v>
      </c>
      <c r="F4478" s="283">
        <f t="shared" si="1290"/>
        <v>100</v>
      </c>
    </row>
    <row r="4479" spans="1:6" s="30" customFormat="1" x14ac:dyDescent="0.2">
      <c r="A4479" s="48">
        <v>412900</v>
      </c>
      <c r="B4479" s="53" t="s">
        <v>77</v>
      </c>
      <c r="C4479" s="58">
        <v>3000</v>
      </c>
      <c r="D4479" s="58">
        <v>3000</v>
      </c>
      <c r="E4479" s="58">
        <v>0</v>
      </c>
      <c r="F4479" s="283">
        <f t="shared" si="1290"/>
        <v>100</v>
      </c>
    </row>
    <row r="4480" spans="1:6" s="30" customFormat="1" x14ac:dyDescent="0.2">
      <c r="A4480" s="48">
        <v>412900</v>
      </c>
      <c r="B4480" s="53" t="s">
        <v>78</v>
      </c>
      <c r="C4480" s="58">
        <v>4000</v>
      </c>
      <c r="D4480" s="58">
        <v>5000</v>
      </c>
      <c r="E4480" s="58">
        <v>0</v>
      </c>
      <c r="F4480" s="283">
        <f t="shared" si="1290"/>
        <v>125</v>
      </c>
    </row>
    <row r="4481" spans="1:6" s="30" customFormat="1" x14ac:dyDescent="0.2">
      <c r="A4481" s="46">
        <v>480000</v>
      </c>
      <c r="B4481" s="51" t="s">
        <v>202</v>
      </c>
      <c r="C4481" s="45">
        <f>C4482+0</f>
        <v>2696400</v>
      </c>
      <c r="D4481" s="45">
        <f>D4482+0</f>
        <v>2760000</v>
      </c>
      <c r="E4481" s="45">
        <f>E4482+0</f>
        <v>0</v>
      </c>
      <c r="F4481" s="282">
        <f t="shared" si="1290"/>
        <v>102.3587004895416</v>
      </c>
    </row>
    <row r="4482" spans="1:6" s="30" customFormat="1" x14ac:dyDescent="0.2">
      <c r="A4482" s="46">
        <v>488000</v>
      </c>
      <c r="B4482" s="51" t="s">
        <v>31</v>
      </c>
      <c r="C4482" s="45">
        <f t="shared" ref="C4482:D4482" si="1293">SUM(C4483:C4487)</f>
        <v>2696400</v>
      </c>
      <c r="D4482" s="45">
        <f t="shared" si="1293"/>
        <v>2760000</v>
      </c>
      <c r="E4482" s="45">
        <f t="shared" ref="E4482" si="1294">SUM(E4483:E4487)</f>
        <v>0</v>
      </c>
      <c r="F4482" s="282">
        <f t="shared" ref="F4482:F4498" si="1295">D4482/C4482*100</f>
        <v>102.3587004895416</v>
      </c>
    </row>
    <row r="4483" spans="1:6" s="54" customFormat="1" ht="40.5" x14ac:dyDescent="0.2">
      <c r="A4483" s="48">
        <v>488100</v>
      </c>
      <c r="B4483" s="54" t="s">
        <v>235</v>
      </c>
      <c r="C4483" s="58">
        <v>166400</v>
      </c>
      <c r="D4483" s="58">
        <v>30000</v>
      </c>
      <c r="E4483" s="58">
        <v>0</v>
      </c>
      <c r="F4483" s="283">
        <f t="shared" si="1295"/>
        <v>18.028846153846153</v>
      </c>
    </row>
    <row r="4484" spans="1:6" s="54" customFormat="1" x14ac:dyDescent="0.2">
      <c r="A4484" s="48">
        <v>488100</v>
      </c>
      <c r="B4484" s="54" t="s">
        <v>238</v>
      </c>
      <c r="C4484" s="58">
        <v>2300000</v>
      </c>
      <c r="D4484" s="58">
        <v>0</v>
      </c>
      <c r="E4484" s="58">
        <v>0</v>
      </c>
      <c r="F4484" s="283">
        <f t="shared" si="1295"/>
        <v>0</v>
      </c>
    </row>
    <row r="4485" spans="1:6" s="54" customFormat="1" x14ac:dyDescent="0.2">
      <c r="A4485" s="48">
        <v>488100</v>
      </c>
      <c r="B4485" s="54" t="s">
        <v>1038</v>
      </c>
      <c r="C4485" s="58">
        <v>0</v>
      </c>
      <c r="D4485" s="58">
        <v>1380000</v>
      </c>
      <c r="E4485" s="58">
        <v>0</v>
      </c>
      <c r="F4485" s="283">
        <v>0</v>
      </c>
    </row>
    <row r="4486" spans="1:6" s="54" customFormat="1" x14ac:dyDescent="0.2">
      <c r="A4486" s="48">
        <v>488100</v>
      </c>
      <c r="B4486" s="54" t="s">
        <v>1039</v>
      </c>
      <c r="C4486" s="58">
        <v>0</v>
      </c>
      <c r="D4486" s="58">
        <v>1120000</v>
      </c>
      <c r="E4486" s="58">
        <v>0</v>
      </c>
      <c r="F4486" s="283">
        <v>0</v>
      </c>
    </row>
    <row r="4487" spans="1:6" s="54" customFormat="1" x14ac:dyDescent="0.2">
      <c r="A4487" s="48">
        <v>488100</v>
      </c>
      <c r="B4487" s="54" t="s">
        <v>797</v>
      </c>
      <c r="C4487" s="58">
        <v>230000</v>
      </c>
      <c r="D4487" s="58">
        <v>230000</v>
      </c>
      <c r="E4487" s="58">
        <v>0</v>
      </c>
      <c r="F4487" s="283">
        <f t="shared" si="1295"/>
        <v>100</v>
      </c>
    </row>
    <row r="4488" spans="1:6" s="30" customFormat="1" x14ac:dyDescent="0.2">
      <c r="A4488" s="46">
        <v>510000</v>
      </c>
      <c r="B4488" s="51" t="s">
        <v>244</v>
      </c>
      <c r="C4488" s="45">
        <f>C4489+C4491</f>
        <v>12000</v>
      </c>
      <c r="D4488" s="45">
        <f>D4489+D4491</f>
        <v>15000</v>
      </c>
      <c r="E4488" s="45">
        <f>E4489+E4491</f>
        <v>0</v>
      </c>
      <c r="F4488" s="282">
        <f t="shared" si="1295"/>
        <v>125</v>
      </c>
    </row>
    <row r="4489" spans="1:6" s="30" customFormat="1" x14ac:dyDescent="0.2">
      <c r="A4489" s="46">
        <v>511000</v>
      </c>
      <c r="B4489" s="51" t="s">
        <v>245</v>
      </c>
      <c r="C4489" s="45">
        <f>SUM(C4490:C4490)</f>
        <v>7000</v>
      </c>
      <c r="D4489" s="45">
        <f>SUM(D4490:D4490)</f>
        <v>10000</v>
      </c>
      <c r="E4489" s="45">
        <f>SUM(E4490:E4490)</f>
        <v>0</v>
      </c>
      <c r="F4489" s="282">
        <f t="shared" si="1295"/>
        <v>142.85714285714286</v>
      </c>
    </row>
    <row r="4490" spans="1:6" s="30" customFormat="1" x14ac:dyDescent="0.2">
      <c r="A4490" s="48">
        <v>511300</v>
      </c>
      <c r="B4490" s="49" t="s">
        <v>248</v>
      </c>
      <c r="C4490" s="58">
        <v>7000</v>
      </c>
      <c r="D4490" s="58">
        <v>10000</v>
      </c>
      <c r="E4490" s="58">
        <v>0</v>
      </c>
      <c r="F4490" s="283">
        <f t="shared" si="1295"/>
        <v>142.85714285714286</v>
      </c>
    </row>
    <row r="4491" spans="1:6" s="55" customFormat="1" x14ac:dyDescent="0.2">
      <c r="A4491" s="46">
        <v>516000</v>
      </c>
      <c r="B4491" s="51" t="s">
        <v>256</v>
      </c>
      <c r="C4491" s="45">
        <f t="shared" ref="C4491:D4491" si="1296">C4492</f>
        <v>5000</v>
      </c>
      <c r="D4491" s="45">
        <f t="shared" si="1296"/>
        <v>5000</v>
      </c>
      <c r="E4491" s="45">
        <f t="shared" ref="E4491" si="1297">E4492</f>
        <v>0</v>
      </c>
      <c r="F4491" s="282">
        <f t="shared" si="1295"/>
        <v>100</v>
      </c>
    </row>
    <row r="4492" spans="1:6" s="30" customFormat="1" x14ac:dyDescent="0.2">
      <c r="A4492" s="48">
        <v>516100</v>
      </c>
      <c r="B4492" s="49" t="s">
        <v>256</v>
      </c>
      <c r="C4492" s="58">
        <v>5000</v>
      </c>
      <c r="D4492" s="58">
        <v>5000</v>
      </c>
      <c r="E4492" s="58">
        <v>0</v>
      </c>
      <c r="F4492" s="283">
        <f t="shared" si="1295"/>
        <v>100</v>
      </c>
    </row>
    <row r="4493" spans="1:6" s="55" customFormat="1" x14ac:dyDescent="0.2">
      <c r="A4493" s="46">
        <v>630000</v>
      </c>
      <c r="B4493" s="51" t="s">
        <v>275</v>
      </c>
      <c r="C4493" s="45">
        <f>C4496+C4494</f>
        <v>12500</v>
      </c>
      <c r="D4493" s="45">
        <f>D4496+D4494</f>
        <v>43500</v>
      </c>
      <c r="E4493" s="45">
        <f>E4496+E4494</f>
        <v>0</v>
      </c>
      <c r="F4493" s="282"/>
    </row>
    <row r="4494" spans="1:6" s="55" customFormat="1" x14ac:dyDescent="0.2">
      <c r="A4494" s="46">
        <v>631000</v>
      </c>
      <c r="B4494" s="51" t="s">
        <v>276</v>
      </c>
      <c r="C4494" s="45">
        <f>0+C4495+0</f>
        <v>5500</v>
      </c>
      <c r="D4494" s="45">
        <f>0+D4495+0</f>
        <v>5500</v>
      </c>
      <c r="E4494" s="45">
        <f>0+E4495+0</f>
        <v>0</v>
      </c>
      <c r="F4494" s="282">
        <f t="shared" si="1295"/>
        <v>100</v>
      </c>
    </row>
    <row r="4495" spans="1:6" s="30" customFormat="1" x14ac:dyDescent="0.2">
      <c r="A4495" s="56">
        <v>631300</v>
      </c>
      <c r="B4495" s="49" t="s">
        <v>723</v>
      </c>
      <c r="C4495" s="58">
        <v>5500</v>
      </c>
      <c r="D4495" s="58">
        <v>5500</v>
      </c>
      <c r="E4495" s="58">
        <v>0</v>
      </c>
      <c r="F4495" s="283">
        <f t="shared" si="1295"/>
        <v>100</v>
      </c>
    </row>
    <row r="4496" spans="1:6" s="55" customFormat="1" x14ac:dyDescent="0.2">
      <c r="A4496" s="46">
        <v>638000</v>
      </c>
      <c r="B4496" s="51" t="s">
        <v>282</v>
      </c>
      <c r="C4496" s="45">
        <f t="shared" ref="C4496:D4496" si="1298">C4497</f>
        <v>7000</v>
      </c>
      <c r="D4496" s="45">
        <f t="shared" si="1298"/>
        <v>38000</v>
      </c>
      <c r="E4496" s="45">
        <f t="shared" ref="E4496" si="1299">E4497</f>
        <v>0</v>
      </c>
      <c r="F4496" s="282"/>
    </row>
    <row r="4497" spans="1:6" s="30" customFormat="1" x14ac:dyDescent="0.2">
      <c r="A4497" s="48">
        <v>638100</v>
      </c>
      <c r="B4497" s="49" t="s">
        <v>283</v>
      </c>
      <c r="C4497" s="58">
        <v>7000</v>
      </c>
      <c r="D4497" s="58">
        <v>38000</v>
      </c>
      <c r="E4497" s="58">
        <v>0</v>
      </c>
      <c r="F4497" s="283"/>
    </row>
    <row r="4498" spans="1:6" s="30" customFormat="1" x14ac:dyDescent="0.2">
      <c r="A4498" s="89"/>
      <c r="B4498" s="83" t="s">
        <v>292</v>
      </c>
      <c r="C4498" s="87">
        <f>C4463+C4481+C4488+C4493+0</f>
        <v>5714300</v>
      </c>
      <c r="D4498" s="87">
        <f>D4463+D4481+D4488+D4493+0</f>
        <v>6027600</v>
      </c>
      <c r="E4498" s="87">
        <f>E4463+E4481+E4488+E4493+0</f>
        <v>0</v>
      </c>
      <c r="F4498" s="34">
        <f t="shared" si="1295"/>
        <v>105.48273629315928</v>
      </c>
    </row>
    <row r="4499" spans="1:6" s="30" customFormat="1" x14ac:dyDescent="0.2">
      <c r="A4499" s="66"/>
      <c r="B4499" s="44"/>
      <c r="C4499" s="67"/>
      <c r="D4499" s="67"/>
      <c r="E4499" s="67"/>
      <c r="F4499" s="279"/>
    </row>
    <row r="4500" spans="1:6" s="30" customFormat="1" x14ac:dyDescent="0.2">
      <c r="A4500" s="43"/>
      <c r="B4500" s="44"/>
      <c r="C4500" s="50"/>
      <c r="D4500" s="50"/>
      <c r="E4500" s="50"/>
      <c r="F4500" s="284"/>
    </row>
    <row r="4501" spans="1:6" s="30" customFormat="1" x14ac:dyDescent="0.2">
      <c r="A4501" s="48" t="s">
        <v>506</v>
      </c>
      <c r="B4501" s="51"/>
      <c r="C4501" s="50"/>
      <c r="D4501" s="50"/>
      <c r="E4501" s="50"/>
      <c r="F4501" s="284"/>
    </row>
    <row r="4502" spans="1:6" s="30" customFormat="1" x14ac:dyDescent="0.2">
      <c r="A4502" s="48" t="s">
        <v>505</v>
      </c>
      <c r="B4502" s="51"/>
      <c r="C4502" s="50"/>
      <c r="D4502" s="50"/>
      <c r="E4502" s="50"/>
      <c r="F4502" s="284"/>
    </row>
    <row r="4503" spans="1:6" s="30" customFormat="1" x14ac:dyDescent="0.2">
      <c r="A4503" s="48" t="s">
        <v>414</v>
      </c>
      <c r="B4503" s="51"/>
      <c r="C4503" s="50"/>
      <c r="D4503" s="50"/>
      <c r="E4503" s="50"/>
      <c r="F4503" s="284"/>
    </row>
    <row r="4504" spans="1:6" s="30" customFormat="1" x14ac:dyDescent="0.2">
      <c r="A4504" s="48" t="s">
        <v>291</v>
      </c>
      <c r="B4504" s="51"/>
      <c r="C4504" s="50"/>
      <c r="D4504" s="50"/>
      <c r="E4504" s="50"/>
      <c r="F4504" s="284"/>
    </row>
    <row r="4505" spans="1:6" s="30" customFormat="1" x14ac:dyDescent="0.2">
      <c r="A4505" s="48"/>
      <c r="B4505" s="79"/>
      <c r="C4505" s="67"/>
      <c r="D4505" s="67"/>
      <c r="E4505" s="67"/>
      <c r="F4505" s="279"/>
    </row>
    <row r="4506" spans="1:6" s="30" customFormat="1" x14ac:dyDescent="0.2">
      <c r="A4506" s="46">
        <v>410000</v>
      </c>
      <c r="B4506" s="47" t="s">
        <v>44</v>
      </c>
      <c r="C4506" s="45">
        <f>C4507+C4512+0+0</f>
        <v>1285600</v>
      </c>
      <c r="D4506" s="45">
        <f>D4507+D4512+0+0</f>
        <v>1367100</v>
      </c>
      <c r="E4506" s="45">
        <f>E4507+E4512+0+0</f>
        <v>0</v>
      </c>
      <c r="F4506" s="282">
        <f t="shared" ref="F4506:F4534" si="1300">D4506/C4506*100</f>
        <v>106.33945239576852</v>
      </c>
    </row>
    <row r="4507" spans="1:6" s="30" customFormat="1" x14ac:dyDescent="0.2">
      <c r="A4507" s="46">
        <v>411000</v>
      </c>
      <c r="B4507" s="47" t="s">
        <v>45</v>
      </c>
      <c r="C4507" s="45">
        <f t="shared" ref="C4507:D4507" si="1301">SUM(C4508:C4511)</f>
        <v>1160000</v>
      </c>
      <c r="D4507" s="45">
        <f t="shared" si="1301"/>
        <v>1235000</v>
      </c>
      <c r="E4507" s="45">
        <f t="shared" ref="E4507" si="1302">SUM(E4508:E4511)</f>
        <v>0</v>
      </c>
      <c r="F4507" s="282">
        <f t="shared" si="1300"/>
        <v>106.46551724137932</v>
      </c>
    </row>
    <row r="4508" spans="1:6" s="30" customFormat="1" x14ac:dyDescent="0.2">
      <c r="A4508" s="48">
        <v>411100</v>
      </c>
      <c r="B4508" s="49" t="s">
        <v>46</v>
      </c>
      <c r="C4508" s="58">
        <v>1100000</v>
      </c>
      <c r="D4508" s="58">
        <v>1170000</v>
      </c>
      <c r="E4508" s="58">
        <v>0</v>
      </c>
      <c r="F4508" s="283">
        <f t="shared" si="1300"/>
        <v>106.36363636363637</v>
      </c>
    </row>
    <row r="4509" spans="1:6" s="30" customFormat="1" x14ac:dyDescent="0.2">
      <c r="A4509" s="48">
        <v>411200</v>
      </c>
      <c r="B4509" s="49" t="s">
        <v>47</v>
      </c>
      <c r="C4509" s="58">
        <v>35000</v>
      </c>
      <c r="D4509" s="58">
        <v>35000</v>
      </c>
      <c r="E4509" s="58">
        <v>0</v>
      </c>
      <c r="F4509" s="283">
        <f t="shared" si="1300"/>
        <v>100</v>
      </c>
    </row>
    <row r="4510" spans="1:6" s="30" customFormat="1" ht="40.5" x14ac:dyDescent="0.2">
      <c r="A4510" s="48">
        <v>411300</v>
      </c>
      <c r="B4510" s="49" t="s">
        <v>48</v>
      </c>
      <c r="C4510" s="58">
        <v>20000</v>
      </c>
      <c r="D4510" s="58">
        <v>20000</v>
      </c>
      <c r="E4510" s="58">
        <v>0</v>
      </c>
      <c r="F4510" s="283">
        <f t="shared" si="1300"/>
        <v>100</v>
      </c>
    </row>
    <row r="4511" spans="1:6" s="30" customFormat="1" x14ac:dyDescent="0.2">
      <c r="A4511" s="48">
        <v>411400</v>
      </c>
      <c r="B4511" s="49" t="s">
        <v>49</v>
      </c>
      <c r="C4511" s="58">
        <v>5000</v>
      </c>
      <c r="D4511" s="58">
        <v>10000</v>
      </c>
      <c r="E4511" s="58">
        <v>0</v>
      </c>
      <c r="F4511" s="283">
        <f t="shared" si="1300"/>
        <v>200</v>
      </c>
    </row>
    <row r="4512" spans="1:6" s="30" customFormat="1" x14ac:dyDescent="0.2">
      <c r="A4512" s="46">
        <v>412000</v>
      </c>
      <c r="B4512" s="51" t="s">
        <v>50</v>
      </c>
      <c r="C4512" s="45">
        <f>SUM(C4513:C4523)</f>
        <v>125600</v>
      </c>
      <c r="D4512" s="45">
        <f>SUM(D4513:D4523)</f>
        <v>132100</v>
      </c>
      <c r="E4512" s="45">
        <f>SUM(E4513:E4523)</f>
        <v>0</v>
      </c>
      <c r="F4512" s="282">
        <f t="shared" si="1300"/>
        <v>105.17515923566879</v>
      </c>
    </row>
    <row r="4513" spans="1:6" s="30" customFormat="1" x14ac:dyDescent="0.2">
      <c r="A4513" s="48">
        <v>412200</v>
      </c>
      <c r="B4513" s="49" t="s">
        <v>52</v>
      </c>
      <c r="C4513" s="58">
        <v>13000</v>
      </c>
      <c r="D4513" s="58">
        <v>13000</v>
      </c>
      <c r="E4513" s="58">
        <v>0</v>
      </c>
      <c r="F4513" s="283">
        <f t="shared" si="1300"/>
        <v>100</v>
      </c>
    </row>
    <row r="4514" spans="1:6" s="30" customFormat="1" x14ac:dyDescent="0.2">
      <c r="A4514" s="48">
        <v>412300</v>
      </c>
      <c r="B4514" s="49" t="s">
        <v>53</v>
      </c>
      <c r="C4514" s="58">
        <v>5500</v>
      </c>
      <c r="D4514" s="58">
        <v>5500</v>
      </c>
      <c r="E4514" s="58">
        <v>0</v>
      </c>
      <c r="F4514" s="283">
        <f t="shared" si="1300"/>
        <v>100</v>
      </c>
    </row>
    <row r="4515" spans="1:6" s="30" customFormat="1" x14ac:dyDescent="0.2">
      <c r="A4515" s="48">
        <v>412500</v>
      </c>
      <c r="B4515" s="49" t="s">
        <v>57</v>
      </c>
      <c r="C4515" s="58">
        <v>20000</v>
      </c>
      <c r="D4515" s="58">
        <v>20000</v>
      </c>
      <c r="E4515" s="58">
        <v>0</v>
      </c>
      <c r="F4515" s="283">
        <f t="shared" si="1300"/>
        <v>100</v>
      </c>
    </row>
    <row r="4516" spans="1:6" s="30" customFormat="1" x14ac:dyDescent="0.2">
      <c r="A4516" s="48">
        <v>412600</v>
      </c>
      <c r="B4516" s="49" t="s">
        <v>58</v>
      </c>
      <c r="C4516" s="58">
        <v>57000</v>
      </c>
      <c r="D4516" s="58">
        <v>57000</v>
      </c>
      <c r="E4516" s="58">
        <v>0</v>
      </c>
      <c r="F4516" s="283">
        <f t="shared" si="1300"/>
        <v>100</v>
      </c>
    </row>
    <row r="4517" spans="1:6" s="30" customFormat="1" x14ac:dyDescent="0.2">
      <c r="A4517" s="48">
        <v>412700</v>
      </c>
      <c r="B4517" s="49" t="s">
        <v>60</v>
      </c>
      <c r="C4517" s="58">
        <v>6800</v>
      </c>
      <c r="D4517" s="58">
        <v>6800</v>
      </c>
      <c r="E4517" s="58">
        <v>0</v>
      </c>
      <c r="F4517" s="283">
        <f t="shared" si="1300"/>
        <v>100</v>
      </c>
    </row>
    <row r="4518" spans="1:6" s="30" customFormat="1" x14ac:dyDescent="0.2">
      <c r="A4518" s="48">
        <v>412900</v>
      </c>
      <c r="B4518" s="53" t="s">
        <v>74</v>
      </c>
      <c r="C4518" s="58">
        <v>500</v>
      </c>
      <c r="D4518" s="58">
        <v>500</v>
      </c>
      <c r="E4518" s="58">
        <v>0</v>
      </c>
      <c r="F4518" s="283">
        <f t="shared" si="1300"/>
        <v>100</v>
      </c>
    </row>
    <row r="4519" spans="1:6" s="30" customFormat="1" x14ac:dyDescent="0.2">
      <c r="A4519" s="48">
        <v>412900</v>
      </c>
      <c r="B4519" s="53" t="s">
        <v>75</v>
      </c>
      <c r="C4519" s="58">
        <v>17000</v>
      </c>
      <c r="D4519" s="58">
        <v>17000</v>
      </c>
      <c r="E4519" s="58">
        <v>0</v>
      </c>
      <c r="F4519" s="283">
        <f t="shared" si="1300"/>
        <v>100</v>
      </c>
    </row>
    <row r="4520" spans="1:6" s="30" customFormat="1" x14ac:dyDescent="0.2">
      <c r="A4520" s="48">
        <v>412900</v>
      </c>
      <c r="B4520" s="53" t="s">
        <v>76</v>
      </c>
      <c r="C4520" s="58">
        <v>800</v>
      </c>
      <c r="D4520" s="58">
        <v>800</v>
      </c>
      <c r="E4520" s="58">
        <v>0</v>
      </c>
      <c r="F4520" s="283">
        <f t="shared" si="1300"/>
        <v>100</v>
      </c>
    </row>
    <row r="4521" spans="1:6" s="30" customFormat="1" x14ac:dyDescent="0.2">
      <c r="A4521" s="48">
        <v>412900</v>
      </c>
      <c r="B4521" s="53" t="s">
        <v>77</v>
      </c>
      <c r="C4521" s="58">
        <v>2500</v>
      </c>
      <c r="D4521" s="58">
        <v>5000</v>
      </c>
      <c r="E4521" s="58">
        <v>0</v>
      </c>
      <c r="F4521" s="283">
        <f t="shared" si="1300"/>
        <v>200</v>
      </c>
    </row>
    <row r="4522" spans="1:6" s="30" customFormat="1" x14ac:dyDescent="0.2">
      <c r="A4522" s="48">
        <v>412900</v>
      </c>
      <c r="B4522" s="53" t="s">
        <v>78</v>
      </c>
      <c r="C4522" s="58">
        <v>2500</v>
      </c>
      <c r="D4522" s="58">
        <v>2500</v>
      </c>
      <c r="E4522" s="58">
        <v>0</v>
      </c>
      <c r="F4522" s="283">
        <f t="shared" si="1300"/>
        <v>100</v>
      </c>
    </row>
    <row r="4523" spans="1:6" s="30" customFormat="1" x14ac:dyDescent="0.2">
      <c r="A4523" s="48">
        <v>412900</v>
      </c>
      <c r="B4523" s="53" t="s">
        <v>80</v>
      </c>
      <c r="C4523" s="58">
        <v>0</v>
      </c>
      <c r="D4523" s="58">
        <v>4000</v>
      </c>
      <c r="E4523" s="58">
        <v>0</v>
      </c>
      <c r="F4523" s="283">
        <v>0</v>
      </c>
    </row>
    <row r="4524" spans="1:6" s="30" customFormat="1" x14ac:dyDescent="0.2">
      <c r="A4524" s="46">
        <v>510000</v>
      </c>
      <c r="B4524" s="51" t="s">
        <v>244</v>
      </c>
      <c r="C4524" s="45">
        <f>C4525+C4527</f>
        <v>15000</v>
      </c>
      <c r="D4524" s="45">
        <f>D4525+D4527</f>
        <v>15000</v>
      </c>
      <c r="E4524" s="45">
        <f>E4525+E4527</f>
        <v>0</v>
      </c>
      <c r="F4524" s="282">
        <f t="shared" si="1300"/>
        <v>100</v>
      </c>
    </row>
    <row r="4525" spans="1:6" s="30" customFormat="1" x14ac:dyDescent="0.2">
      <c r="A4525" s="46">
        <v>511000</v>
      </c>
      <c r="B4525" s="51" t="s">
        <v>245</v>
      </c>
      <c r="C4525" s="45">
        <f>SUM(C4526:C4526)</f>
        <v>10000</v>
      </c>
      <c r="D4525" s="45">
        <f>SUM(D4526:D4526)</f>
        <v>10000</v>
      </c>
      <c r="E4525" s="45">
        <f>SUM(E4526:E4526)</f>
        <v>0</v>
      </c>
      <c r="F4525" s="282">
        <f t="shared" si="1300"/>
        <v>100</v>
      </c>
    </row>
    <row r="4526" spans="1:6" s="30" customFormat="1" x14ac:dyDescent="0.2">
      <c r="A4526" s="48">
        <v>511300</v>
      </c>
      <c r="B4526" s="49" t="s">
        <v>248</v>
      </c>
      <c r="C4526" s="58">
        <v>10000</v>
      </c>
      <c r="D4526" s="58">
        <v>10000</v>
      </c>
      <c r="E4526" s="58">
        <v>0</v>
      </c>
      <c r="F4526" s="283">
        <f t="shared" si="1300"/>
        <v>100</v>
      </c>
    </row>
    <row r="4527" spans="1:6" s="55" customFormat="1" x14ac:dyDescent="0.2">
      <c r="A4527" s="46">
        <v>516000</v>
      </c>
      <c r="B4527" s="51" t="s">
        <v>256</v>
      </c>
      <c r="C4527" s="45">
        <f t="shared" ref="C4527:D4527" si="1303">C4528</f>
        <v>5000</v>
      </c>
      <c r="D4527" s="45">
        <f t="shared" si="1303"/>
        <v>5000</v>
      </c>
      <c r="E4527" s="45">
        <f t="shared" ref="E4527" si="1304">E4528</f>
        <v>0</v>
      </c>
      <c r="F4527" s="282">
        <f t="shared" si="1300"/>
        <v>100</v>
      </c>
    </row>
    <row r="4528" spans="1:6" s="30" customFormat="1" x14ac:dyDescent="0.2">
      <c r="A4528" s="48">
        <v>516100</v>
      </c>
      <c r="B4528" s="49" t="s">
        <v>256</v>
      </c>
      <c r="C4528" s="58">
        <v>5000</v>
      </c>
      <c r="D4528" s="58">
        <v>5000</v>
      </c>
      <c r="E4528" s="58">
        <v>0</v>
      </c>
      <c r="F4528" s="283">
        <f t="shared" si="1300"/>
        <v>100</v>
      </c>
    </row>
    <row r="4529" spans="1:6" s="55" customFormat="1" x14ac:dyDescent="0.2">
      <c r="A4529" s="46">
        <v>630000</v>
      </c>
      <c r="B4529" s="51" t="s">
        <v>275</v>
      </c>
      <c r="C4529" s="45">
        <f>C4530+C4532</f>
        <v>0</v>
      </c>
      <c r="D4529" s="45">
        <f>D4530+D4532</f>
        <v>26800</v>
      </c>
      <c r="E4529" s="45">
        <f>E4530+E4532</f>
        <v>0</v>
      </c>
      <c r="F4529" s="282">
        <v>0</v>
      </c>
    </row>
    <row r="4530" spans="1:6" s="55" customFormat="1" x14ac:dyDescent="0.2">
      <c r="A4530" s="46">
        <v>631000</v>
      </c>
      <c r="B4530" s="51" t="s">
        <v>276</v>
      </c>
      <c r="C4530" s="45">
        <f>0+0+C4531</f>
        <v>0</v>
      </c>
      <c r="D4530" s="45">
        <f>0+0+D4531</f>
        <v>8300</v>
      </c>
      <c r="E4530" s="45">
        <f>0+0+E4531</f>
        <v>0</v>
      </c>
      <c r="F4530" s="282">
        <v>0</v>
      </c>
    </row>
    <row r="4531" spans="1:6" s="30" customFormat="1" x14ac:dyDescent="0.2">
      <c r="A4531" s="56">
        <v>631300</v>
      </c>
      <c r="B4531" s="49" t="s">
        <v>723</v>
      </c>
      <c r="C4531" s="58">
        <v>0</v>
      </c>
      <c r="D4531" s="58">
        <v>8300</v>
      </c>
      <c r="E4531" s="58">
        <v>0</v>
      </c>
      <c r="F4531" s="283">
        <v>0</v>
      </c>
    </row>
    <row r="4532" spans="1:6" s="55" customFormat="1" x14ac:dyDescent="0.2">
      <c r="A4532" s="46">
        <v>638000</v>
      </c>
      <c r="B4532" s="51" t="s">
        <v>282</v>
      </c>
      <c r="C4532" s="45">
        <f t="shared" ref="C4532:D4532" si="1305">C4533</f>
        <v>0</v>
      </c>
      <c r="D4532" s="45">
        <f t="shared" si="1305"/>
        <v>18500</v>
      </c>
      <c r="E4532" s="45">
        <f t="shared" ref="E4532" si="1306">E4533</f>
        <v>0</v>
      </c>
      <c r="F4532" s="282">
        <v>0</v>
      </c>
    </row>
    <row r="4533" spans="1:6" s="30" customFormat="1" x14ac:dyDescent="0.2">
      <c r="A4533" s="48">
        <v>638100</v>
      </c>
      <c r="B4533" s="49" t="s">
        <v>283</v>
      </c>
      <c r="C4533" s="58">
        <v>0</v>
      </c>
      <c r="D4533" s="58">
        <v>18500</v>
      </c>
      <c r="E4533" s="58">
        <v>0</v>
      </c>
      <c r="F4533" s="283">
        <v>0</v>
      </c>
    </row>
    <row r="4534" spans="1:6" s="30" customFormat="1" x14ac:dyDescent="0.2">
      <c r="A4534" s="89"/>
      <c r="B4534" s="83" t="s">
        <v>292</v>
      </c>
      <c r="C4534" s="87">
        <f>C4506+C4524+C4529</f>
        <v>1300600</v>
      </c>
      <c r="D4534" s="87">
        <f>D4506+D4524+D4529</f>
        <v>1408900</v>
      </c>
      <c r="E4534" s="87">
        <f>E4506+E4524+E4529</f>
        <v>0</v>
      </c>
      <c r="F4534" s="34">
        <f t="shared" si="1300"/>
        <v>108.3269260341381</v>
      </c>
    </row>
    <row r="4535" spans="1:6" s="30" customFormat="1" x14ac:dyDescent="0.2">
      <c r="A4535" s="66"/>
      <c r="B4535" s="44"/>
      <c r="C4535" s="67"/>
      <c r="D4535" s="67"/>
      <c r="E4535" s="67"/>
      <c r="F4535" s="279"/>
    </row>
    <row r="4536" spans="1:6" s="30" customFormat="1" x14ac:dyDescent="0.2">
      <c r="A4536" s="43"/>
      <c r="B4536" s="44"/>
      <c r="C4536" s="50"/>
      <c r="D4536" s="50"/>
      <c r="E4536" s="50"/>
      <c r="F4536" s="284"/>
    </row>
    <row r="4537" spans="1:6" s="30" customFormat="1" x14ac:dyDescent="0.2">
      <c r="A4537" s="48" t="s">
        <v>507</v>
      </c>
      <c r="B4537" s="51"/>
      <c r="C4537" s="50"/>
      <c r="D4537" s="50"/>
      <c r="E4537" s="50"/>
      <c r="F4537" s="284"/>
    </row>
    <row r="4538" spans="1:6" s="30" customFormat="1" x14ac:dyDescent="0.2">
      <c r="A4538" s="48" t="s">
        <v>508</v>
      </c>
      <c r="B4538" s="51"/>
      <c r="C4538" s="50"/>
      <c r="D4538" s="50"/>
      <c r="E4538" s="50"/>
      <c r="F4538" s="284"/>
    </row>
    <row r="4539" spans="1:6" s="30" customFormat="1" x14ac:dyDescent="0.2">
      <c r="A4539" s="48" t="s">
        <v>416</v>
      </c>
      <c r="B4539" s="51"/>
      <c r="C4539" s="50"/>
      <c r="D4539" s="50"/>
      <c r="E4539" s="50"/>
      <c r="F4539" s="284"/>
    </row>
    <row r="4540" spans="1:6" s="30" customFormat="1" x14ac:dyDescent="0.2">
      <c r="A4540" s="48" t="s">
        <v>291</v>
      </c>
      <c r="B4540" s="51"/>
      <c r="C4540" s="50"/>
      <c r="D4540" s="50"/>
      <c r="E4540" s="50"/>
      <c r="F4540" s="284"/>
    </row>
    <row r="4541" spans="1:6" s="30" customFormat="1" x14ac:dyDescent="0.2">
      <c r="A4541" s="48"/>
      <c r="B4541" s="79"/>
      <c r="C4541" s="67"/>
      <c r="D4541" s="67"/>
      <c r="E4541" s="67"/>
      <c r="F4541" s="279"/>
    </row>
    <row r="4542" spans="1:6" s="30" customFormat="1" x14ac:dyDescent="0.2">
      <c r="A4542" s="46">
        <v>410000</v>
      </c>
      <c r="B4542" s="47" t="s">
        <v>44</v>
      </c>
      <c r="C4542" s="45">
        <f>C4543+C4548+C4566+C4572+C4587+C4563+C4561</f>
        <v>452408300</v>
      </c>
      <c r="D4542" s="45">
        <f>D4543+D4548+D4566+D4572+D4587+D4563+D4561</f>
        <v>456706100</v>
      </c>
      <c r="E4542" s="45">
        <f>E4543+E4548+E4566+E4572+E4587+E4563+E4561</f>
        <v>0</v>
      </c>
      <c r="F4542" s="282">
        <f t="shared" ref="F4542:F4569" si="1307">D4542/C4542*100</f>
        <v>100.94998257105362</v>
      </c>
    </row>
    <row r="4543" spans="1:6" s="30" customFormat="1" x14ac:dyDescent="0.2">
      <c r="A4543" s="46">
        <v>411000</v>
      </c>
      <c r="B4543" s="47" t="s">
        <v>45</v>
      </c>
      <c r="C4543" s="45">
        <f t="shared" ref="C4543:D4543" si="1308">SUM(C4544:C4547)</f>
        <v>3535000</v>
      </c>
      <c r="D4543" s="45">
        <f t="shared" si="1308"/>
        <v>3665000</v>
      </c>
      <c r="E4543" s="45">
        <f t="shared" ref="E4543" si="1309">SUM(E4544:E4547)</f>
        <v>0</v>
      </c>
      <c r="F4543" s="282">
        <f t="shared" si="1307"/>
        <v>103.67751060820368</v>
      </c>
    </row>
    <row r="4544" spans="1:6" s="30" customFormat="1" x14ac:dyDescent="0.2">
      <c r="A4544" s="48">
        <v>411100</v>
      </c>
      <c r="B4544" s="49" t="s">
        <v>46</v>
      </c>
      <c r="C4544" s="58">
        <v>3210000</v>
      </c>
      <c r="D4544" s="58">
        <v>3300000</v>
      </c>
      <c r="E4544" s="58">
        <v>0</v>
      </c>
      <c r="F4544" s="283">
        <f t="shared" si="1307"/>
        <v>102.803738317757</v>
      </c>
    </row>
    <row r="4545" spans="1:6" s="30" customFormat="1" x14ac:dyDescent="0.2">
      <c r="A4545" s="48">
        <v>411200</v>
      </c>
      <c r="B4545" s="49" t="s">
        <v>47</v>
      </c>
      <c r="C4545" s="58">
        <v>135000</v>
      </c>
      <c r="D4545" s="58">
        <v>135000</v>
      </c>
      <c r="E4545" s="58">
        <v>0</v>
      </c>
      <c r="F4545" s="283">
        <f t="shared" si="1307"/>
        <v>100</v>
      </c>
    </row>
    <row r="4546" spans="1:6" s="30" customFormat="1" ht="40.5" x14ac:dyDescent="0.2">
      <c r="A4546" s="48">
        <v>411300</v>
      </c>
      <c r="B4546" s="49" t="s">
        <v>48</v>
      </c>
      <c r="C4546" s="58">
        <v>130000</v>
      </c>
      <c r="D4546" s="58">
        <v>150000</v>
      </c>
      <c r="E4546" s="58">
        <v>0</v>
      </c>
      <c r="F4546" s="283">
        <f t="shared" si="1307"/>
        <v>115.38461538461537</v>
      </c>
    </row>
    <row r="4547" spans="1:6" s="30" customFormat="1" x14ac:dyDescent="0.2">
      <c r="A4547" s="48">
        <v>411400</v>
      </c>
      <c r="B4547" s="49" t="s">
        <v>49</v>
      </c>
      <c r="C4547" s="58">
        <v>60000</v>
      </c>
      <c r="D4547" s="58">
        <v>80000</v>
      </c>
      <c r="E4547" s="58">
        <v>0</v>
      </c>
      <c r="F4547" s="283">
        <f t="shared" si="1307"/>
        <v>133.33333333333331</v>
      </c>
    </row>
    <row r="4548" spans="1:6" s="30" customFormat="1" x14ac:dyDescent="0.2">
      <c r="A4548" s="46">
        <v>412000</v>
      </c>
      <c r="B4548" s="51" t="s">
        <v>50</v>
      </c>
      <c r="C4548" s="45">
        <f t="shared" ref="C4548:D4548" si="1310">SUM(C4549:C4560)</f>
        <v>2945000</v>
      </c>
      <c r="D4548" s="45">
        <f t="shared" si="1310"/>
        <v>3585000</v>
      </c>
      <c r="E4548" s="45">
        <f t="shared" ref="E4548" si="1311">SUM(E4549:E4560)</f>
        <v>0</v>
      </c>
      <c r="F4548" s="282">
        <f t="shared" si="1307"/>
        <v>121.73174872665535</v>
      </c>
    </row>
    <row r="4549" spans="1:6" s="30" customFormat="1" x14ac:dyDescent="0.2">
      <c r="A4549" s="48">
        <v>412100</v>
      </c>
      <c r="B4549" s="49" t="s">
        <v>51</v>
      </c>
      <c r="C4549" s="58">
        <v>15000</v>
      </c>
      <c r="D4549" s="58">
        <v>15000</v>
      </c>
      <c r="E4549" s="58">
        <v>0</v>
      </c>
      <c r="F4549" s="283">
        <f t="shared" si="1307"/>
        <v>100</v>
      </c>
    </row>
    <row r="4550" spans="1:6" s="30" customFormat="1" x14ac:dyDescent="0.2">
      <c r="A4550" s="48">
        <v>412200</v>
      </c>
      <c r="B4550" s="49" t="s">
        <v>52</v>
      </c>
      <c r="C4550" s="58">
        <v>96000</v>
      </c>
      <c r="D4550" s="58">
        <v>96000</v>
      </c>
      <c r="E4550" s="58">
        <v>0</v>
      </c>
      <c r="F4550" s="283">
        <f t="shared" si="1307"/>
        <v>100</v>
      </c>
    </row>
    <row r="4551" spans="1:6" s="30" customFormat="1" x14ac:dyDescent="0.2">
      <c r="A4551" s="48">
        <v>412300</v>
      </c>
      <c r="B4551" s="49" t="s">
        <v>53</v>
      </c>
      <c r="C4551" s="58">
        <v>49000</v>
      </c>
      <c r="D4551" s="58">
        <v>49000</v>
      </c>
      <c r="E4551" s="58">
        <v>0</v>
      </c>
      <c r="F4551" s="283">
        <f t="shared" si="1307"/>
        <v>100</v>
      </c>
    </row>
    <row r="4552" spans="1:6" s="30" customFormat="1" x14ac:dyDescent="0.2">
      <c r="A4552" s="48">
        <v>412500</v>
      </c>
      <c r="B4552" s="49" t="s">
        <v>57</v>
      </c>
      <c r="C4552" s="58">
        <v>37000</v>
      </c>
      <c r="D4552" s="58">
        <v>37000</v>
      </c>
      <c r="E4552" s="58">
        <v>0</v>
      </c>
      <c r="F4552" s="283">
        <f t="shared" si="1307"/>
        <v>100</v>
      </c>
    </row>
    <row r="4553" spans="1:6" s="30" customFormat="1" x14ac:dyDescent="0.2">
      <c r="A4553" s="48">
        <v>412600</v>
      </c>
      <c r="B4553" s="49" t="s">
        <v>58</v>
      </c>
      <c r="C4553" s="58">
        <v>128000</v>
      </c>
      <c r="D4553" s="58">
        <v>128000</v>
      </c>
      <c r="E4553" s="58">
        <v>0</v>
      </c>
      <c r="F4553" s="283">
        <f t="shared" si="1307"/>
        <v>100</v>
      </c>
    </row>
    <row r="4554" spans="1:6" s="30" customFormat="1" x14ac:dyDescent="0.2">
      <c r="A4554" s="48">
        <v>412700</v>
      </c>
      <c r="B4554" s="49" t="s">
        <v>60</v>
      </c>
      <c r="C4554" s="58">
        <v>1650000</v>
      </c>
      <c r="D4554" s="58">
        <v>1800000</v>
      </c>
      <c r="E4554" s="58">
        <v>0</v>
      </c>
      <c r="F4554" s="283">
        <f t="shared" si="1307"/>
        <v>109.09090909090908</v>
      </c>
    </row>
    <row r="4555" spans="1:6" s="30" customFormat="1" x14ac:dyDescent="0.2">
      <c r="A4555" s="48">
        <v>412900</v>
      </c>
      <c r="B4555" s="53" t="s">
        <v>74</v>
      </c>
      <c r="C4555" s="58">
        <v>1000</v>
      </c>
      <c r="D4555" s="58">
        <v>1000</v>
      </c>
      <c r="E4555" s="58">
        <v>0</v>
      </c>
      <c r="F4555" s="283">
        <f t="shared" si="1307"/>
        <v>100</v>
      </c>
    </row>
    <row r="4556" spans="1:6" s="30" customFormat="1" x14ac:dyDescent="0.2">
      <c r="A4556" s="48">
        <v>412900</v>
      </c>
      <c r="B4556" s="53" t="s">
        <v>75</v>
      </c>
      <c r="C4556" s="58">
        <v>400000</v>
      </c>
      <c r="D4556" s="58">
        <v>440000</v>
      </c>
      <c r="E4556" s="58">
        <v>0</v>
      </c>
      <c r="F4556" s="283">
        <f t="shared" si="1307"/>
        <v>110.00000000000001</v>
      </c>
    </row>
    <row r="4557" spans="1:6" s="30" customFormat="1" x14ac:dyDescent="0.2">
      <c r="A4557" s="48">
        <v>412900</v>
      </c>
      <c r="B4557" s="53" t="s">
        <v>76</v>
      </c>
      <c r="C4557" s="58">
        <v>3999.9999999999995</v>
      </c>
      <c r="D4557" s="58">
        <v>4000</v>
      </c>
      <c r="E4557" s="58">
        <v>0</v>
      </c>
      <c r="F4557" s="283">
        <f t="shared" si="1307"/>
        <v>100.00000000000003</v>
      </c>
    </row>
    <row r="4558" spans="1:6" s="30" customFormat="1" x14ac:dyDescent="0.2">
      <c r="A4558" s="48">
        <v>412900</v>
      </c>
      <c r="B4558" s="53" t="s">
        <v>77</v>
      </c>
      <c r="C4558" s="58">
        <v>7000</v>
      </c>
      <c r="D4558" s="58">
        <v>7000</v>
      </c>
      <c r="E4558" s="58">
        <v>0</v>
      </c>
      <c r="F4558" s="283">
        <f t="shared" si="1307"/>
        <v>100</v>
      </c>
    </row>
    <row r="4559" spans="1:6" s="30" customFormat="1" x14ac:dyDescent="0.2">
      <c r="A4559" s="48">
        <v>412900</v>
      </c>
      <c r="B4559" s="49" t="s">
        <v>78</v>
      </c>
      <c r="C4559" s="58">
        <v>8000</v>
      </c>
      <c r="D4559" s="58">
        <v>8000</v>
      </c>
      <c r="E4559" s="58">
        <v>0</v>
      </c>
      <c r="F4559" s="283">
        <f t="shared" si="1307"/>
        <v>100</v>
      </c>
    </row>
    <row r="4560" spans="1:6" s="30" customFormat="1" x14ac:dyDescent="0.2">
      <c r="A4560" s="48">
        <v>412900</v>
      </c>
      <c r="B4560" s="49" t="s">
        <v>80</v>
      </c>
      <c r="C4560" s="58">
        <v>550000</v>
      </c>
      <c r="D4560" s="58">
        <v>1000000</v>
      </c>
      <c r="E4560" s="58">
        <v>0</v>
      </c>
      <c r="F4560" s="283">
        <f t="shared" si="1307"/>
        <v>181.81818181818181</v>
      </c>
    </row>
    <row r="4561" spans="1:6" s="55" customFormat="1" x14ac:dyDescent="0.2">
      <c r="A4561" s="46">
        <v>413000</v>
      </c>
      <c r="B4561" s="51" t="s">
        <v>96</v>
      </c>
      <c r="C4561" s="45">
        <f t="shared" ref="C4561:D4561" si="1312">C4562</f>
        <v>1999.9999999999998</v>
      </c>
      <c r="D4561" s="45">
        <f t="shared" si="1312"/>
        <v>2000</v>
      </c>
      <c r="E4561" s="45">
        <f t="shared" ref="E4561" si="1313">E4562</f>
        <v>0</v>
      </c>
      <c r="F4561" s="282">
        <f t="shared" si="1307"/>
        <v>100.00000000000003</v>
      </c>
    </row>
    <row r="4562" spans="1:6" s="30" customFormat="1" x14ac:dyDescent="0.2">
      <c r="A4562" s="48">
        <v>413900</v>
      </c>
      <c r="B4562" s="261" t="s">
        <v>106</v>
      </c>
      <c r="C4562" s="58">
        <v>1999.9999999999998</v>
      </c>
      <c r="D4562" s="58">
        <v>2000</v>
      </c>
      <c r="E4562" s="58">
        <v>0</v>
      </c>
      <c r="F4562" s="283">
        <f t="shared" si="1307"/>
        <v>100.00000000000003</v>
      </c>
    </row>
    <row r="4563" spans="1:6" s="55" customFormat="1" x14ac:dyDescent="0.2">
      <c r="A4563" s="46">
        <v>414000</v>
      </c>
      <c r="B4563" s="51" t="s">
        <v>107</v>
      </c>
      <c r="C4563" s="45">
        <f>SUM(C4564:C4565)</f>
        <v>500000</v>
      </c>
      <c r="D4563" s="45">
        <f>SUM(D4564:D4565)</f>
        <v>500000</v>
      </c>
      <c r="E4563" s="45">
        <f>SUM(E4564:E4565)</f>
        <v>0</v>
      </c>
      <c r="F4563" s="282">
        <f t="shared" si="1307"/>
        <v>100</v>
      </c>
    </row>
    <row r="4564" spans="1:6" s="30" customFormat="1" x14ac:dyDescent="0.2">
      <c r="A4564" s="48">
        <v>414100</v>
      </c>
      <c r="B4564" s="49" t="s">
        <v>116</v>
      </c>
      <c r="C4564" s="58">
        <v>250000</v>
      </c>
      <c r="D4564" s="58">
        <v>250000</v>
      </c>
      <c r="E4564" s="58">
        <v>0</v>
      </c>
      <c r="F4564" s="283">
        <f t="shared" si="1307"/>
        <v>100</v>
      </c>
    </row>
    <row r="4565" spans="1:6" s="30" customFormat="1" x14ac:dyDescent="0.2">
      <c r="A4565" s="48">
        <v>414100</v>
      </c>
      <c r="B4565" s="49" t="s">
        <v>117</v>
      </c>
      <c r="C4565" s="58">
        <v>250000</v>
      </c>
      <c r="D4565" s="58">
        <v>250000</v>
      </c>
      <c r="E4565" s="58">
        <v>0</v>
      </c>
      <c r="F4565" s="283">
        <f t="shared" si="1307"/>
        <v>100</v>
      </c>
    </row>
    <row r="4566" spans="1:6" s="30" customFormat="1" x14ac:dyDescent="0.2">
      <c r="A4566" s="46">
        <v>415000</v>
      </c>
      <c r="B4566" s="80" t="s">
        <v>119</v>
      </c>
      <c r="C4566" s="45">
        <f>SUM(C4567:C4571)</f>
        <v>3188500</v>
      </c>
      <c r="D4566" s="45">
        <f>SUM(D4567:D4571)</f>
        <v>3188500</v>
      </c>
      <c r="E4566" s="45">
        <f>SUM(E4567:E4571)</f>
        <v>0</v>
      </c>
      <c r="F4566" s="282">
        <f t="shared" si="1307"/>
        <v>100</v>
      </c>
    </row>
    <row r="4567" spans="1:6" s="30" customFormat="1" x14ac:dyDescent="0.2">
      <c r="A4567" s="48">
        <v>415200</v>
      </c>
      <c r="B4567" s="49" t="s">
        <v>150</v>
      </c>
      <c r="C4567" s="58">
        <v>500000.00000000006</v>
      </c>
      <c r="D4567" s="58">
        <v>500000</v>
      </c>
      <c r="E4567" s="58">
        <v>0</v>
      </c>
      <c r="F4567" s="283">
        <f t="shared" si="1307"/>
        <v>99.999999999999986</v>
      </c>
    </row>
    <row r="4568" spans="1:6" s="30" customFormat="1" x14ac:dyDescent="0.2">
      <c r="A4568" s="48">
        <v>415200</v>
      </c>
      <c r="B4568" s="49" t="s">
        <v>857</v>
      </c>
      <c r="C4568" s="58">
        <v>680000</v>
      </c>
      <c r="D4568" s="58">
        <v>680000</v>
      </c>
      <c r="E4568" s="58">
        <v>0</v>
      </c>
      <c r="F4568" s="283">
        <f t="shared" si="1307"/>
        <v>100</v>
      </c>
    </row>
    <row r="4569" spans="1:6" s="30" customFormat="1" x14ac:dyDescent="0.2">
      <c r="A4569" s="48">
        <v>415200</v>
      </c>
      <c r="B4569" s="49" t="s">
        <v>343</v>
      </c>
      <c r="C4569" s="58">
        <v>1030500</v>
      </c>
      <c r="D4569" s="58">
        <v>1030500</v>
      </c>
      <c r="E4569" s="58">
        <v>0</v>
      </c>
      <c r="F4569" s="283">
        <f t="shared" si="1307"/>
        <v>100</v>
      </c>
    </row>
    <row r="4570" spans="1:6" s="30" customFormat="1" x14ac:dyDescent="0.2">
      <c r="A4570" s="48">
        <v>415200</v>
      </c>
      <c r="B4570" s="49" t="s">
        <v>140</v>
      </c>
      <c r="C4570" s="58">
        <v>728000</v>
      </c>
      <c r="D4570" s="58">
        <v>728000</v>
      </c>
      <c r="E4570" s="58">
        <v>0</v>
      </c>
      <c r="F4570" s="283">
        <f t="shared" ref="F4570:F4587" si="1314">D4570/C4570*100</f>
        <v>100</v>
      </c>
    </row>
    <row r="4571" spans="1:6" s="30" customFormat="1" x14ac:dyDescent="0.2">
      <c r="A4571" s="48">
        <v>415200</v>
      </c>
      <c r="B4571" s="49" t="s">
        <v>859</v>
      </c>
      <c r="C4571" s="58">
        <v>250000</v>
      </c>
      <c r="D4571" s="58">
        <v>250000</v>
      </c>
      <c r="E4571" s="58">
        <v>0</v>
      </c>
      <c r="F4571" s="283">
        <f t="shared" si="1314"/>
        <v>100</v>
      </c>
    </row>
    <row r="4572" spans="1:6" s="30" customFormat="1" x14ac:dyDescent="0.2">
      <c r="A4572" s="46">
        <v>416000</v>
      </c>
      <c r="B4572" s="51" t="s">
        <v>168</v>
      </c>
      <c r="C4572" s="45">
        <f>SUM(C4573:C4586)</f>
        <v>442137800</v>
      </c>
      <c r="D4572" s="45">
        <f>SUM(D4573:D4586)</f>
        <v>445665600</v>
      </c>
      <c r="E4572" s="45">
        <f>SUM(E4573:E4586)</f>
        <v>0</v>
      </c>
      <c r="F4572" s="282">
        <f t="shared" si="1314"/>
        <v>100.79789604055568</v>
      </c>
    </row>
    <row r="4573" spans="1:6" s="30" customFormat="1" x14ac:dyDescent="0.2">
      <c r="A4573" s="48">
        <v>416100</v>
      </c>
      <c r="B4573" s="49" t="s">
        <v>175</v>
      </c>
      <c r="C4573" s="58">
        <v>4483500</v>
      </c>
      <c r="D4573" s="58">
        <v>5333300</v>
      </c>
      <c r="E4573" s="58">
        <v>0</v>
      </c>
      <c r="F4573" s="283">
        <f t="shared" si="1314"/>
        <v>118.95394223263077</v>
      </c>
    </row>
    <row r="4574" spans="1:6" s="30" customFormat="1" x14ac:dyDescent="0.2">
      <c r="A4574" s="48">
        <v>416100</v>
      </c>
      <c r="B4574" s="49" t="s">
        <v>176</v>
      </c>
      <c r="C4574" s="58">
        <v>225712700</v>
      </c>
      <c r="D4574" s="58">
        <v>225470700</v>
      </c>
      <c r="E4574" s="58">
        <v>0</v>
      </c>
      <c r="F4574" s="283">
        <f t="shared" si="1314"/>
        <v>99.892784056900652</v>
      </c>
    </row>
    <row r="4575" spans="1:6" s="30" customFormat="1" ht="20.25" customHeight="1" x14ac:dyDescent="0.2">
      <c r="A4575" s="48">
        <v>416100</v>
      </c>
      <c r="B4575" s="49" t="s">
        <v>720</v>
      </c>
      <c r="C4575" s="58">
        <v>2800000</v>
      </c>
      <c r="D4575" s="58">
        <v>5500000</v>
      </c>
      <c r="E4575" s="58">
        <v>0</v>
      </c>
      <c r="F4575" s="283">
        <f t="shared" si="1314"/>
        <v>196.42857142857142</v>
      </c>
    </row>
    <row r="4576" spans="1:6" s="30" customFormat="1" x14ac:dyDescent="0.2">
      <c r="A4576" s="48">
        <v>416100</v>
      </c>
      <c r="B4576" s="49" t="s">
        <v>177</v>
      </c>
      <c r="C4576" s="58">
        <v>94832000</v>
      </c>
      <c r="D4576" s="58">
        <v>94832000</v>
      </c>
      <c r="E4576" s="58">
        <v>0</v>
      </c>
      <c r="F4576" s="283">
        <f t="shared" si="1314"/>
        <v>100</v>
      </c>
    </row>
    <row r="4577" spans="1:6" s="30" customFormat="1" x14ac:dyDescent="0.2">
      <c r="A4577" s="48">
        <v>416100</v>
      </c>
      <c r="B4577" s="49" t="s">
        <v>178</v>
      </c>
      <c r="C4577" s="58">
        <v>96929600</v>
      </c>
      <c r="D4577" s="58">
        <v>96929600</v>
      </c>
      <c r="E4577" s="58">
        <v>0</v>
      </c>
      <c r="F4577" s="283">
        <f t="shared" si="1314"/>
        <v>100</v>
      </c>
    </row>
    <row r="4578" spans="1:6" s="30" customFormat="1" x14ac:dyDescent="0.2">
      <c r="A4578" s="48">
        <v>416100</v>
      </c>
      <c r="B4578" s="49" t="s">
        <v>179</v>
      </c>
      <c r="C4578" s="58">
        <v>6800000</v>
      </c>
      <c r="D4578" s="58">
        <v>6800000</v>
      </c>
      <c r="E4578" s="58">
        <v>0</v>
      </c>
      <c r="F4578" s="283">
        <f t="shared" si="1314"/>
        <v>100</v>
      </c>
    </row>
    <row r="4579" spans="1:6" s="30" customFormat="1" x14ac:dyDescent="0.2">
      <c r="A4579" s="48">
        <v>416100</v>
      </c>
      <c r="B4579" s="49" t="s">
        <v>180</v>
      </c>
      <c r="C4579" s="58">
        <v>3500000</v>
      </c>
      <c r="D4579" s="58">
        <v>3500000</v>
      </c>
      <c r="E4579" s="58">
        <v>0</v>
      </c>
      <c r="F4579" s="283">
        <f t="shared" si="1314"/>
        <v>100</v>
      </c>
    </row>
    <row r="4580" spans="1:6" s="30" customFormat="1" x14ac:dyDescent="0.2">
      <c r="A4580" s="48">
        <v>416100</v>
      </c>
      <c r="B4580" s="49" t="s">
        <v>181</v>
      </c>
      <c r="C4580" s="58">
        <v>610000</v>
      </c>
      <c r="D4580" s="58">
        <v>660000</v>
      </c>
      <c r="E4580" s="58">
        <v>0</v>
      </c>
      <c r="F4580" s="283">
        <f t="shared" si="1314"/>
        <v>108.19672131147541</v>
      </c>
    </row>
    <row r="4581" spans="1:6" s="30" customFormat="1" x14ac:dyDescent="0.2">
      <c r="A4581" s="48">
        <v>416100</v>
      </c>
      <c r="B4581" s="49" t="s">
        <v>182</v>
      </c>
      <c r="C4581" s="58">
        <v>350000</v>
      </c>
      <c r="D4581" s="58">
        <v>350000</v>
      </c>
      <c r="E4581" s="58">
        <v>0</v>
      </c>
      <c r="F4581" s="283">
        <f t="shared" si="1314"/>
        <v>100</v>
      </c>
    </row>
    <row r="4582" spans="1:6" s="30" customFormat="1" x14ac:dyDescent="0.2">
      <c r="A4582" s="48">
        <v>416100</v>
      </c>
      <c r="B4582" s="49" t="s">
        <v>183</v>
      </c>
      <c r="C4582" s="58">
        <v>250000</v>
      </c>
      <c r="D4582" s="58">
        <v>250000</v>
      </c>
      <c r="E4582" s="58">
        <v>0</v>
      </c>
      <c r="F4582" s="283">
        <f t="shared" si="1314"/>
        <v>100</v>
      </c>
    </row>
    <row r="4583" spans="1:6" s="30" customFormat="1" x14ac:dyDescent="0.2">
      <c r="A4583" s="48">
        <v>416100</v>
      </c>
      <c r="B4583" s="49" t="s">
        <v>184</v>
      </c>
      <c r="C4583" s="58">
        <v>220000</v>
      </c>
      <c r="D4583" s="58">
        <v>220000</v>
      </c>
      <c r="E4583" s="58">
        <v>0</v>
      </c>
      <c r="F4583" s="283">
        <f t="shared" si="1314"/>
        <v>100</v>
      </c>
    </row>
    <row r="4584" spans="1:6" s="30" customFormat="1" x14ac:dyDescent="0.2">
      <c r="A4584" s="48">
        <v>416100</v>
      </c>
      <c r="B4584" s="49" t="s">
        <v>870</v>
      </c>
      <c r="C4584" s="50">
        <v>0</v>
      </c>
      <c r="D4584" s="58">
        <v>170000</v>
      </c>
      <c r="E4584" s="58">
        <v>0</v>
      </c>
      <c r="F4584" s="283">
        <v>0</v>
      </c>
    </row>
    <row r="4585" spans="1:6" s="30" customFormat="1" x14ac:dyDescent="0.2">
      <c r="A4585" s="48">
        <v>416100</v>
      </c>
      <c r="B4585" s="49" t="s">
        <v>185</v>
      </c>
      <c r="C4585" s="58">
        <v>5000000</v>
      </c>
      <c r="D4585" s="58">
        <v>5000000</v>
      </c>
      <c r="E4585" s="58">
        <v>0</v>
      </c>
      <c r="F4585" s="283">
        <f t="shared" si="1314"/>
        <v>100</v>
      </c>
    </row>
    <row r="4586" spans="1:6" s="30" customFormat="1" ht="40.5" x14ac:dyDescent="0.2">
      <c r="A4586" s="48">
        <v>416300</v>
      </c>
      <c r="B4586" s="49" t="s">
        <v>194</v>
      </c>
      <c r="C4586" s="58">
        <v>650000</v>
      </c>
      <c r="D4586" s="58">
        <v>650000</v>
      </c>
      <c r="E4586" s="58">
        <v>0</v>
      </c>
      <c r="F4586" s="283">
        <f t="shared" si="1314"/>
        <v>100</v>
      </c>
    </row>
    <row r="4587" spans="1:6" s="55" customFormat="1" x14ac:dyDescent="0.2">
      <c r="A4587" s="46">
        <v>419000</v>
      </c>
      <c r="B4587" s="80" t="s">
        <v>201</v>
      </c>
      <c r="C4587" s="45">
        <f t="shared" ref="C4587:D4587" si="1315">C4588</f>
        <v>100000</v>
      </c>
      <c r="D4587" s="45">
        <f t="shared" si="1315"/>
        <v>100000</v>
      </c>
      <c r="E4587" s="45">
        <f t="shared" ref="E4587" si="1316">E4588</f>
        <v>0</v>
      </c>
      <c r="F4587" s="282">
        <f t="shared" si="1314"/>
        <v>100</v>
      </c>
    </row>
    <row r="4588" spans="1:6" s="30" customFormat="1" x14ac:dyDescent="0.2">
      <c r="A4588" s="48">
        <v>419100</v>
      </c>
      <c r="B4588" s="49" t="s">
        <v>201</v>
      </c>
      <c r="C4588" s="58">
        <v>100000</v>
      </c>
      <c r="D4588" s="58">
        <v>100000</v>
      </c>
      <c r="E4588" s="58">
        <v>0</v>
      </c>
      <c r="F4588" s="283">
        <f t="shared" ref="F4588:F4604" si="1317">D4588/C4588*100</f>
        <v>100</v>
      </c>
    </row>
    <row r="4589" spans="1:6" s="30" customFormat="1" x14ac:dyDescent="0.2">
      <c r="A4589" s="46">
        <v>480000</v>
      </c>
      <c r="B4589" s="51" t="s">
        <v>202</v>
      </c>
      <c r="C4589" s="45">
        <f>C4590+C4596</f>
        <v>25940000</v>
      </c>
      <c r="D4589" s="45">
        <f>D4590+D4596</f>
        <v>26752800</v>
      </c>
      <c r="E4589" s="45">
        <f>E4590+E4596</f>
        <v>0</v>
      </c>
      <c r="F4589" s="282">
        <f t="shared" si="1317"/>
        <v>103.13338473400154</v>
      </c>
    </row>
    <row r="4590" spans="1:6" s="30" customFormat="1" x14ac:dyDescent="0.2">
      <c r="A4590" s="46">
        <v>487000</v>
      </c>
      <c r="B4590" s="51" t="s">
        <v>25</v>
      </c>
      <c r="C4590" s="45">
        <f>SUM(C4591:C4595)</f>
        <v>24550000</v>
      </c>
      <c r="D4590" s="45">
        <f>SUM(D4591:D4595)</f>
        <v>25332800</v>
      </c>
      <c r="E4590" s="45">
        <f>SUM(E4591:E4595)</f>
        <v>0</v>
      </c>
      <c r="F4590" s="282">
        <f t="shared" si="1317"/>
        <v>103.18859470468431</v>
      </c>
    </row>
    <row r="4591" spans="1:6" s="30" customFormat="1" x14ac:dyDescent="0.2">
      <c r="A4591" s="56">
        <v>487300</v>
      </c>
      <c r="B4591" s="73" t="s">
        <v>216</v>
      </c>
      <c r="C4591" s="58">
        <v>0</v>
      </c>
      <c r="D4591" s="58">
        <v>782800</v>
      </c>
      <c r="E4591" s="58">
        <v>0</v>
      </c>
      <c r="F4591" s="283">
        <v>0</v>
      </c>
    </row>
    <row r="4592" spans="1:6" s="30" customFormat="1" x14ac:dyDescent="0.2">
      <c r="A4592" s="56">
        <v>487400</v>
      </c>
      <c r="B4592" s="49" t="s">
        <v>865</v>
      </c>
      <c r="C4592" s="58">
        <v>5000000</v>
      </c>
      <c r="D4592" s="58">
        <v>5000000</v>
      </c>
      <c r="E4592" s="58">
        <v>0</v>
      </c>
      <c r="F4592" s="283">
        <f t="shared" si="1317"/>
        <v>100</v>
      </c>
    </row>
    <row r="4593" spans="1:6" s="30" customFormat="1" ht="40.5" x14ac:dyDescent="0.2">
      <c r="A4593" s="56">
        <v>487400</v>
      </c>
      <c r="B4593" s="49" t="s">
        <v>858</v>
      </c>
      <c r="C4593" s="58">
        <v>5000000</v>
      </c>
      <c r="D4593" s="58">
        <v>5000000</v>
      </c>
      <c r="E4593" s="58">
        <v>0</v>
      </c>
      <c r="F4593" s="283">
        <f t="shared" si="1317"/>
        <v>100</v>
      </c>
    </row>
    <row r="4594" spans="1:6" s="30" customFormat="1" x14ac:dyDescent="0.2">
      <c r="A4594" s="56">
        <v>487400</v>
      </c>
      <c r="B4594" s="49" t="s">
        <v>219</v>
      </c>
      <c r="C4594" s="58">
        <v>50000</v>
      </c>
      <c r="D4594" s="58">
        <v>50000</v>
      </c>
      <c r="E4594" s="58">
        <v>0</v>
      </c>
      <c r="F4594" s="283">
        <f t="shared" si="1317"/>
        <v>100</v>
      </c>
    </row>
    <row r="4595" spans="1:6" s="30" customFormat="1" ht="40.5" x14ac:dyDescent="0.2">
      <c r="A4595" s="56">
        <v>487400</v>
      </c>
      <c r="B4595" s="49" t="s">
        <v>222</v>
      </c>
      <c r="C4595" s="58">
        <v>14500000</v>
      </c>
      <c r="D4595" s="58">
        <v>14500000</v>
      </c>
      <c r="E4595" s="58">
        <v>0</v>
      </c>
      <c r="F4595" s="283">
        <f t="shared" si="1317"/>
        <v>100</v>
      </c>
    </row>
    <row r="4596" spans="1:6" s="30" customFormat="1" x14ac:dyDescent="0.2">
      <c r="A4596" s="46">
        <v>488000</v>
      </c>
      <c r="B4596" s="51" t="s">
        <v>31</v>
      </c>
      <c r="C4596" s="45">
        <f>SUM(C4597:C4599)</f>
        <v>1390000</v>
      </c>
      <c r="D4596" s="45">
        <f>SUM(D4597:D4599)</f>
        <v>1420000</v>
      </c>
      <c r="E4596" s="45">
        <f>SUM(E4597:E4599)</f>
        <v>0</v>
      </c>
      <c r="F4596" s="282">
        <f t="shared" si="1317"/>
        <v>102.15827338129498</v>
      </c>
    </row>
    <row r="4597" spans="1:6" s="30" customFormat="1" x14ac:dyDescent="0.2">
      <c r="A4597" s="56">
        <v>488100</v>
      </c>
      <c r="B4597" s="49" t="s">
        <v>219</v>
      </c>
      <c r="C4597" s="58">
        <v>750000</v>
      </c>
      <c r="D4597" s="58">
        <v>750000</v>
      </c>
      <c r="E4597" s="58">
        <v>0</v>
      </c>
      <c r="F4597" s="283">
        <f t="shared" si="1317"/>
        <v>100</v>
      </c>
    </row>
    <row r="4598" spans="1:6" s="30" customFormat="1" x14ac:dyDescent="0.2">
      <c r="A4598" s="48">
        <v>488100</v>
      </c>
      <c r="B4598" s="49" t="s">
        <v>239</v>
      </c>
      <c r="C4598" s="58">
        <v>220000</v>
      </c>
      <c r="D4598" s="58">
        <v>220000</v>
      </c>
      <c r="E4598" s="58">
        <v>0</v>
      </c>
      <c r="F4598" s="283">
        <f t="shared" si="1317"/>
        <v>100</v>
      </c>
    </row>
    <row r="4599" spans="1:6" s="30" customFormat="1" x14ac:dyDescent="0.2">
      <c r="A4599" s="48">
        <v>488100</v>
      </c>
      <c r="B4599" s="49" t="s">
        <v>240</v>
      </c>
      <c r="C4599" s="58">
        <v>420000</v>
      </c>
      <c r="D4599" s="58">
        <v>450000</v>
      </c>
      <c r="E4599" s="58">
        <v>0</v>
      </c>
      <c r="F4599" s="283">
        <f t="shared" si="1317"/>
        <v>107.14285714285714</v>
      </c>
    </row>
    <row r="4600" spans="1:6" s="30" customFormat="1" x14ac:dyDescent="0.2">
      <c r="A4600" s="46">
        <v>510000</v>
      </c>
      <c r="B4600" s="51" t="s">
        <v>244</v>
      </c>
      <c r="C4600" s="45">
        <f>C4601+C4604+0+0</f>
        <v>70000</v>
      </c>
      <c r="D4600" s="45">
        <f>D4601+D4604+0+0</f>
        <v>570000</v>
      </c>
      <c r="E4600" s="45">
        <f>E4601+E4604+0+0</f>
        <v>0</v>
      </c>
      <c r="F4600" s="282"/>
    </row>
    <row r="4601" spans="1:6" s="30" customFormat="1" x14ac:dyDescent="0.2">
      <c r="A4601" s="46">
        <v>511000</v>
      </c>
      <c r="B4601" s="51" t="s">
        <v>245</v>
      </c>
      <c r="C4601" s="45">
        <f>SUM(C4602:C4603)</f>
        <v>60000</v>
      </c>
      <c r="D4601" s="45">
        <f>SUM(D4602:D4603)</f>
        <v>560000</v>
      </c>
      <c r="E4601" s="45">
        <f>SUM(E4602:E4603)</f>
        <v>0</v>
      </c>
      <c r="F4601" s="282"/>
    </row>
    <row r="4602" spans="1:6" s="30" customFormat="1" x14ac:dyDescent="0.2">
      <c r="A4602" s="48">
        <v>511300</v>
      </c>
      <c r="B4602" s="49" t="s">
        <v>248</v>
      </c>
      <c r="C4602" s="58">
        <v>10000</v>
      </c>
      <c r="D4602" s="58">
        <v>10000</v>
      </c>
      <c r="E4602" s="58">
        <v>0</v>
      </c>
      <c r="F4602" s="283">
        <f t="shared" si="1317"/>
        <v>100</v>
      </c>
    </row>
    <row r="4603" spans="1:6" s="30" customFormat="1" x14ac:dyDescent="0.2">
      <c r="A4603" s="48">
        <v>511700</v>
      </c>
      <c r="B4603" s="49" t="s">
        <v>251</v>
      </c>
      <c r="C4603" s="58">
        <v>50000</v>
      </c>
      <c r="D4603" s="58">
        <v>550000</v>
      </c>
      <c r="E4603" s="58">
        <v>0</v>
      </c>
      <c r="F4603" s="283"/>
    </row>
    <row r="4604" spans="1:6" s="30" customFormat="1" x14ac:dyDescent="0.2">
      <c r="A4604" s="46">
        <v>516000</v>
      </c>
      <c r="B4604" s="51" t="s">
        <v>256</v>
      </c>
      <c r="C4604" s="45">
        <f t="shared" ref="C4604:D4604" si="1318">SUM(C4605)</f>
        <v>10000</v>
      </c>
      <c r="D4604" s="45">
        <f t="shared" si="1318"/>
        <v>10000</v>
      </c>
      <c r="E4604" s="45">
        <f t="shared" ref="E4604" si="1319">SUM(E4605)</f>
        <v>0</v>
      </c>
      <c r="F4604" s="282">
        <f t="shared" si="1317"/>
        <v>100</v>
      </c>
    </row>
    <row r="4605" spans="1:6" s="30" customFormat="1" x14ac:dyDescent="0.2">
      <c r="A4605" s="48">
        <v>516100</v>
      </c>
      <c r="B4605" s="49" t="s">
        <v>256</v>
      </c>
      <c r="C4605" s="58">
        <v>10000</v>
      </c>
      <c r="D4605" s="58">
        <v>10000</v>
      </c>
      <c r="E4605" s="58">
        <v>0</v>
      </c>
      <c r="F4605" s="283">
        <f t="shared" ref="F4605:F4612" si="1320">D4605/C4605*100</f>
        <v>100</v>
      </c>
    </row>
    <row r="4606" spans="1:6" s="55" customFormat="1" x14ac:dyDescent="0.2">
      <c r="A4606" s="46">
        <v>630000</v>
      </c>
      <c r="B4606" s="51" t="s">
        <v>275</v>
      </c>
      <c r="C4606" s="45">
        <f>C4607+C4610</f>
        <v>3100000</v>
      </c>
      <c r="D4606" s="45">
        <f>D4607+D4610</f>
        <v>6477500</v>
      </c>
      <c r="E4606" s="45">
        <f>E4607+E4610</f>
        <v>0</v>
      </c>
      <c r="F4606" s="282">
        <f t="shared" si="1320"/>
        <v>208.95161290322579</v>
      </c>
    </row>
    <row r="4607" spans="1:6" s="55" customFormat="1" x14ac:dyDescent="0.2">
      <c r="A4607" s="46">
        <v>631000</v>
      </c>
      <c r="B4607" s="51" t="s">
        <v>276</v>
      </c>
      <c r="C4607" s="45">
        <f>C4608+0+C4609</f>
        <v>3000000</v>
      </c>
      <c r="D4607" s="45">
        <f>D4608+0+D4609</f>
        <v>6327500</v>
      </c>
      <c r="E4607" s="45">
        <f>E4608+0+E4609</f>
        <v>0</v>
      </c>
      <c r="F4607" s="282">
        <f t="shared" si="1320"/>
        <v>210.91666666666669</v>
      </c>
    </row>
    <row r="4608" spans="1:6" s="30" customFormat="1" ht="40.5" x14ac:dyDescent="0.2">
      <c r="A4608" s="48">
        <v>631900</v>
      </c>
      <c r="B4608" s="49" t="s">
        <v>869</v>
      </c>
      <c r="C4608" s="58">
        <v>3000000</v>
      </c>
      <c r="D4608" s="58">
        <v>1830000</v>
      </c>
      <c r="E4608" s="58">
        <v>0</v>
      </c>
      <c r="F4608" s="283">
        <f t="shared" si="1320"/>
        <v>61</v>
      </c>
    </row>
    <row r="4609" spans="1:6" s="30" customFormat="1" x14ac:dyDescent="0.2">
      <c r="A4609" s="48">
        <v>631900</v>
      </c>
      <c r="B4609" s="49" t="s">
        <v>279</v>
      </c>
      <c r="C4609" s="50">
        <v>0</v>
      </c>
      <c r="D4609" s="58">
        <v>4497500</v>
      </c>
      <c r="E4609" s="58">
        <v>0</v>
      </c>
      <c r="F4609" s="283">
        <v>0</v>
      </c>
    </row>
    <row r="4610" spans="1:6" s="55" customFormat="1" x14ac:dyDescent="0.2">
      <c r="A4610" s="46">
        <v>638000</v>
      </c>
      <c r="B4610" s="51" t="s">
        <v>282</v>
      </c>
      <c r="C4610" s="45">
        <f t="shared" ref="C4610:D4610" si="1321">C4611</f>
        <v>100000</v>
      </c>
      <c r="D4610" s="45">
        <f t="shared" si="1321"/>
        <v>150000</v>
      </c>
      <c r="E4610" s="45">
        <f t="shared" ref="E4610" si="1322">E4611</f>
        <v>0</v>
      </c>
      <c r="F4610" s="282">
        <f t="shared" si="1320"/>
        <v>150</v>
      </c>
    </row>
    <row r="4611" spans="1:6" s="30" customFormat="1" x14ac:dyDescent="0.2">
      <c r="A4611" s="48">
        <v>638100</v>
      </c>
      <c r="B4611" s="49" t="s">
        <v>283</v>
      </c>
      <c r="C4611" s="58">
        <v>100000</v>
      </c>
      <c r="D4611" s="58">
        <v>150000</v>
      </c>
      <c r="E4611" s="58">
        <v>0</v>
      </c>
      <c r="F4611" s="283">
        <f t="shared" si="1320"/>
        <v>150</v>
      </c>
    </row>
    <row r="4612" spans="1:6" s="30" customFormat="1" x14ac:dyDescent="0.2">
      <c r="A4612" s="89"/>
      <c r="B4612" s="83" t="s">
        <v>292</v>
      </c>
      <c r="C4612" s="87">
        <f>C4542+C4589+C4600+C4606</f>
        <v>481518300</v>
      </c>
      <c r="D4612" s="87">
        <f>D4542+D4589+D4600+D4606</f>
        <v>490506400</v>
      </c>
      <c r="E4612" s="87">
        <f>E4542+E4589+E4600+E4606</f>
        <v>0</v>
      </c>
      <c r="F4612" s="34">
        <f t="shared" si="1320"/>
        <v>101.86661649204194</v>
      </c>
    </row>
    <row r="4613" spans="1:6" s="30" customFormat="1" x14ac:dyDescent="0.2">
      <c r="A4613" s="48"/>
      <c r="B4613" s="49"/>
      <c r="C4613" s="50"/>
      <c r="D4613" s="50"/>
      <c r="E4613" s="50"/>
      <c r="F4613" s="284"/>
    </row>
    <row r="4614" spans="1:6" s="30" customFormat="1" x14ac:dyDescent="0.2">
      <c r="A4614" s="43"/>
      <c r="B4614" s="44"/>
      <c r="C4614" s="50"/>
      <c r="D4614" s="50"/>
      <c r="E4614" s="50"/>
      <c r="F4614" s="284"/>
    </row>
    <row r="4615" spans="1:6" s="30" customFormat="1" x14ac:dyDescent="0.2">
      <c r="A4615" s="76" t="s">
        <v>509</v>
      </c>
      <c r="B4615" s="44"/>
      <c r="C4615" s="50"/>
      <c r="D4615" s="50"/>
      <c r="E4615" s="50"/>
      <c r="F4615" s="284"/>
    </row>
    <row r="4616" spans="1:6" s="30" customFormat="1" x14ac:dyDescent="0.2">
      <c r="A4616" s="76" t="s">
        <v>508</v>
      </c>
      <c r="B4616" s="44"/>
      <c r="C4616" s="50"/>
      <c r="D4616" s="50"/>
      <c r="E4616" s="50"/>
      <c r="F4616" s="284"/>
    </row>
    <row r="4617" spans="1:6" s="30" customFormat="1" x14ac:dyDescent="0.2">
      <c r="A4617" s="76" t="s">
        <v>422</v>
      </c>
      <c r="B4617" s="44"/>
      <c r="C4617" s="50"/>
      <c r="D4617" s="50"/>
      <c r="E4617" s="50"/>
      <c r="F4617" s="284"/>
    </row>
    <row r="4618" spans="1:6" s="30" customFormat="1" x14ac:dyDescent="0.2">
      <c r="A4618" s="76" t="s">
        <v>329</v>
      </c>
      <c r="B4618" s="44"/>
      <c r="C4618" s="50"/>
      <c r="D4618" s="50"/>
      <c r="E4618" s="50"/>
      <c r="F4618" s="284"/>
    </row>
    <row r="4619" spans="1:6" s="30" customFormat="1" x14ac:dyDescent="0.2">
      <c r="A4619" s="43"/>
      <c r="B4619" s="44"/>
      <c r="C4619" s="50"/>
      <c r="D4619" s="50"/>
      <c r="E4619" s="50"/>
      <c r="F4619" s="284"/>
    </row>
    <row r="4620" spans="1:6" s="30" customFormat="1" x14ac:dyDescent="0.2">
      <c r="A4620" s="46">
        <v>410000</v>
      </c>
      <c r="B4620" s="51" t="s">
        <v>44</v>
      </c>
      <c r="C4620" s="45">
        <f>C4621+C4626+C4639+C4641+0+0+0</f>
        <v>1971760900</v>
      </c>
      <c r="D4620" s="45">
        <f>D4621+D4626+D4639+D4641+0+0+0</f>
        <v>1973383900</v>
      </c>
      <c r="E4620" s="45">
        <f>E4621+E4626+E4639+E4641+0+0+0</f>
        <v>0</v>
      </c>
      <c r="F4620" s="282">
        <f t="shared" ref="F4620:F4642" si="1323">D4620/C4620*100</f>
        <v>100.08231221138426</v>
      </c>
    </row>
    <row r="4621" spans="1:6" s="30" customFormat="1" x14ac:dyDescent="0.2">
      <c r="A4621" s="46">
        <v>411000</v>
      </c>
      <c r="B4621" s="47" t="s">
        <v>45</v>
      </c>
      <c r="C4621" s="45">
        <f t="shared" ref="C4621:D4621" si="1324">SUM(C4622:C4625)</f>
        <v>17306000</v>
      </c>
      <c r="D4621" s="45">
        <f t="shared" si="1324"/>
        <v>18434000</v>
      </c>
      <c r="E4621" s="45">
        <f t="shared" ref="E4621" si="1325">SUM(E4622:E4625)</f>
        <v>0</v>
      </c>
      <c r="F4621" s="282">
        <f t="shared" si="1323"/>
        <v>106.51797064601871</v>
      </c>
    </row>
    <row r="4622" spans="1:6" s="30" customFormat="1" x14ac:dyDescent="0.2">
      <c r="A4622" s="48">
        <v>411100</v>
      </c>
      <c r="B4622" s="49" t="s">
        <v>46</v>
      </c>
      <c r="C4622" s="58">
        <v>15970000</v>
      </c>
      <c r="D4622" s="58">
        <v>17040000</v>
      </c>
      <c r="E4622" s="58">
        <v>0</v>
      </c>
      <c r="F4622" s="283">
        <f t="shared" si="1323"/>
        <v>106.70006261740764</v>
      </c>
    </row>
    <row r="4623" spans="1:6" s="30" customFormat="1" x14ac:dyDescent="0.2">
      <c r="A4623" s="48">
        <v>411200</v>
      </c>
      <c r="B4623" s="49" t="s">
        <v>47</v>
      </c>
      <c r="C4623" s="58">
        <v>470000</v>
      </c>
      <c r="D4623" s="58">
        <v>470000</v>
      </c>
      <c r="E4623" s="58">
        <v>0</v>
      </c>
      <c r="F4623" s="283">
        <f t="shared" si="1323"/>
        <v>100</v>
      </c>
    </row>
    <row r="4624" spans="1:6" s="30" customFormat="1" ht="40.5" x14ac:dyDescent="0.2">
      <c r="A4624" s="48">
        <v>411300</v>
      </c>
      <c r="B4624" s="49" t="s">
        <v>48</v>
      </c>
      <c r="C4624" s="58">
        <v>591000</v>
      </c>
      <c r="D4624" s="58">
        <v>649000</v>
      </c>
      <c r="E4624" s="58">
        <v>0</v>
      </c>
      <c r="F4624" s="283">
        <f t="shared" si="1323"/>
        <v>109.81387478849408</v>
      </c>
    </row>
    <row r="4625" spans="1:6" s="30" customFormat="1" x14ac:dyDescent="0.2">
      <c r="A4625" s="48">
        <v>411400</v>
      </c>
      <c r="B4625" s="49" t="s">
        <v>49</v>
      </c>
      <c r="C4625" s="58">
        <v>274999.99999999965</v>
      </c>
      <c r="D4625" s="58">
        <v>274999.99999999965</v>
      </c>
      <c r="E4625" s="58">
        <v>0</v>
      </c>
      <c r="F4625" s="283">
        <f t="shared" si="1323"/>
        <v>100</v>
      </c>
    </row>
    <row r="4626" spans="1:6" s="30" customFormat="1" x14ac:dyDescent="0.2">
      <c r="A4626" s="46">
        <v>412000</v>
      </c>
      <c r="B4626" s="51" t="s">
        <v>50</v>
      </c>
      <c r="C4626" s="45">
        <f>SUM(C4627:C4638)</f>
        <v>8054899.9999999991</v>
      </c>
      <c r="D4626" s="45">
        <f>SUM(D4627:D4638)</f>
        <v>8149899.9999999991</v>
      </c>
      <c r="E4626" s="45">
        <f>SUM(E4627:E4638)</f>
        <v>0</v>
      </c>
      <c r="F4626" s="282">
        <f t="shared" si="1323"/>
        <v>101.17940632410085</v>
      </c>
    </row>
    <row r="4627" spans="1:6" s="30" customFormat="1" x14ac:dyDescent="0.2">
      <c r="A4627" s="48">
        <v>412100</v>
      </c>
      <c r="B4627" s="49" t="s">
        <v>51</v>
      </c>
      <c r="C4627" s="58">
        <v>65000</v>
      </c>
      <c r="D4627" s="58">
        <v>65000</v>
      </c>
      <c r="E4627" s="58">
        <v>0</v>
      </c>
      <c r="F4627" s="283">
        <f t="shared" si="1323"/>
        <v>100</v>
      </c>
    </row>
    <row r="4628" spans="1:6" s="30" customFormat="1" x14ac:dyDescent="0.2">
      <c r="A4628" s="48">
        <v>412200</v>
      </c>
      <c r="B4628" s="49" t="s">
        <v>52</v>
      </c>
      <c r="C4628" s="58">
        <v>1450000</v>
      </c>
      <c r="D4628" s="58">
        <v>1450000</v>
      </c>
      <c r="E4628" s="58">
        <v>0</v>
      </c>
      <c r="F4628" s="283">
        <f t="shared" si="1323"/>
        <v>100</v>
      </c>
    </row>
    <row r="4629" spans="1:6" s="30" customFormat="1" x14ac:dyDescent="0.2">
      <c r="A4629" s="48">
        <v>412300</v>
      </c>
      <c r="B4629" s="49" t="s">
        <v>53</v>
      </c>
      <c r="C4629" s="58">
        <v>182000</v>
      </c>
      <c r="D4629" s="58">
        <v>182000</v>
      </c>
      <c r="E4629" s="58">
        <v>0</v>
      </c>
      <c r="F4629" s="283">
        <f t="shared" si="1323"/>
        <v>100</v>
      </c>
    </row>
    <row r="4630" spans="1:6" s="30" customFormat="1" x14ac:dyDescent="0.2">
      <c r="A4630" s="48">
        <v>412500</v>
      </c>
      <c r="B4630" s="49" t="s">
        <v>57</v>
      </c>
      <c r="C4630" s="58">
        <v>115000</v>
      </c>
      <c r="D4630" s="58">
        <v>130000</v>
      </c>
      <c r="E4630" s="58">
        <v>0</v>
      </c>
      <c r="F4630" s="283">
        <f t="shared" si="1323"/>
        <v>113.04347826086956</v>
      </c>
    </row>
    <row r="4631" spans="1:6" s="30" customFormat="1" x14ac:dyDescent="0.2">
      <c r="A4631" s="48">
        <v>412600</v>
      </c>
      <c r="B4631" s="49" t="s">
        <v>58</v>
      </c>
      <c r="C4631" s="58">
        <v>90000</v>
      </c>
      <c r="D4631" s="58">
        <v>90000</v>
      </c>
      <c r="E4631" s="58">
        <v>0</v>
      </c>
      <c r="F4631" s="283">
        <f t="shared" si="1323"/>
        <v>100</v>
      </c>
    </row>
    <row r="4632" spans="1:6" s="30" customFormat="1" x14ac:dyDescent="0.2">
      <c r="A4632" s="48">
        <v>412700</v>
      </c>
      <c r="B4632" s="49" t="s">
        <v>60</v>
      </c>
      <c r="C4632" s="58">
        <v>5999999.9999999991</v>
      </c>
      <c r="D4632" s="58">
        <v>6079999.9999999991</v>
      </c>
      <c r="E4632" s="58">
        <v>0</v>
      </c>
      <c r="F4632" s="283">
        <f t="shared" si="1323"/>
        <v>101.33333333333334</v>
      </c>
    </row>
    <row r="4633" spans="1:6" s="30" customFormat="1" x14ac:dyDescent="0.2">
      <c r="A4633" s="48">
        <v>412900</v>
      </c>
      <c r="B4633" s="49" t="s">
        <v>74</v>
      </c>
      <c r="C4633" s="58">
        <v>2300</v>
      </c>
      <c r="D4633" s="58">
        <v>2300</v>
      </c>
      <c r="E4633" s="58">
        <v>0</v>
      </c>
      <c r="F4633" s="283">
        <f t="shared" si="1323"/>
        <v>100</v>
      </c>
    </row>
    <row r="4634" spans="1:6" s="30" customFormat="1" x14ac:dyDescent="0.2">
      <c r="A4634" s="48">
        <v>412900</v>
      </c>
      <c r="B4634" s="49" t="s">
        <v>75</v>
      </c>
      <c r="C4634" s="58">
        <v>90000</v>
      </c>
      <c r="D4634" s="58">
        <v>90000</v>
      </c>
      <c r="E4634" s="58">
        <v>0</v>
      </c>
      <c r="F4634" s="283">
        <f t="shared" si="1323"/>
        <v>100</v>
      </c>
    </row>
    <row r="4635" spans="1:6" s="30" customFormat="1" x14ac:dyDescent="0.2">
      <c r="A4635" s="48">
        <v>412900</v>
      </c>
      <c r="B4635" s="49" t="s">
        <v>76</v>
      </c>
      <c r="C4635" s="58">
        <v>4000</v>
      </c>
      <c r="D4635" s="58">
        <v>4000</v>
      </c>
      <c r="E4635" s="58">
        <v>0</v>
      </c>
      <c r="F4635" s="283">
        <f t="shared" si="1323"/>
        <v>100</v>
      </c>
    </row>
    <row r="4636" spans="1:6" s="30" customFormat="1" x14ac:dyDescent="0.2">
      <c r="A4636" s="48">
        <v>412900</v>
      </c>
      <c r="B4636" s="53" t="s">
        <v>77</v>
      </c>
      <c r="C4636" s="58">
        <v>11300</v>
      </c>
      <c r="D4636" s="58">
        <v>11300</v>
      </c>
      <c r="E4636" s="58">
        <v>0</v>
      </c>
      <c r="F4636" s="283">
        <f t="shared" si="1323"/>
        <v>100</v>
      </c>
    </row>
    <row r="4637" spans="1:6" s="30" customFormat="1" x14ac:dyDescent="0.2">
      <c r="A4637" s="48">
        <v>412900</v>
      </c>
      <c r="B4637" s="49" t="s">
        <v>78</v>
      </c>
      <c r="C4637" s="58">
        <v>34800</v>
      </c>
      <c r="D4637" s="58">
        <v>34800</v>
      </c>
      <c r="E4637" s="58">
        <v>0</v>
      </c>
      <c r="F4637" s="283">
        <f t="shared" si="1323"/>
        <v>100</v>
      </c>
    </row>
    <row r="4638" spans="1:6" s="30" customFormat="1" x14ac:dyDescent="0.2">
      <c r="A4638" s="48">
        <v>412900</v>
      </c>
      <c r="B4638" s="49" t="s">
        <v>80</v>
      </c>
      <c r="C4638" s="58">
        <v>10500</v>
      </c>
      <c r="D4638" s="58">
        <v>10500</v>
      </c>
      <c r="E4638" s="58">
        <v>0</v>
      </c>
      <c r="F4638" s="283">
        <f t="shared" si="1323"/>
        <v>100</v>
      </c>
    </row>
    <row r="4639" spans="1:6" s="30" customFormat="1" ht="40.5" x14ac:dyDescent="0.2">
      <c r="A4639" s="46">
        <v>417000</v>
      </c>
      <c r="B4639" s="51" t="s">
        <v>196</v>
      </c>
      <c r="C4639" s="45">
        <f t="shared" ref="C4639:D4639" si="1326">C4640</f>
        <v>1946000000</v>
      </c>
      <c r="D4639" s="45">
        <f t="shared" si="1326"/>
        <v>1946000000</v>
      </c>
      <c r="E4639" s="45">
        <f t="shared" ref="E4639" si="1327">E4640</f>
        <v>0</v>
      </c>
      <c r="F4639" s="282">
        <f t="shared" si="1323"/>
        <v>100</v>
      </c>
    </row>
    <row r="4640" spans="1:6" s="30" customFormat="1" x14ac:dyDescent="0.2">
      <c r="A4640" s="48">
        <v>417100</v>
      </c>
      <c r="B4640" s="49" t="s">
        <v>197</v>
      </c>
      <c r="C4640" s="58">
        <v>1946000000</v>
      </c>
      <c r="D4640" s="58">
        <v>1946000000</v>
      </c>
      <c r="E4640" s="58">
        <v>0</v>
      </c>
      <c r="F4640" s="283">
        <f t="shared" si="1323"/>
        <v>100</v>
      </c>
    </row>
    <row r="4641" spans="1:6" s="55" customFormat="1" x14ac:dyDescent="0.2">
      <c r="A4641" s="46">
        <v>419000</v>
      </c>
      <c r="B4641" s="51" t="s">
        <v>201</v>
      </c>
      <c r="C4641" s="45">
        <f t="shared" ref="C4641:D4641" si="1328">C4642</f>
        <v>400000</v>
      </c>
      <c r="D4641" s="45">
        <f t="shared" si="1328"/>
        <v>800000</v>
      </c>
      <c r="E4641" s="45">
        <f t="shared" ref="E4641" si="1329">E4642</f>
        <v>0</v>
      </c>
      <c r="F4641" s="282">
        <f t="shared" si="1323"/>
        <v>200</v>
      </c>
    </row>
    <row r="4642" spans="1:6" s="30" customFormat="1" x14ac:dyDescent="0.2">
      <c r="A4642" s="48">
        <v>419100</v>
      </c>
      <c r="B4642" s="49" t="s">
        <v>201</v>
      </c>
      <c r="C4642" s="58">
        <v>400000</v>
      </c>
      <c r="D4642" s="58">
        <v>800000</v>
      </c>
      <c r="E4642" s="58">
        <v>0</v>
      </c>
      <c r="F4642" s="283">
        <f t="shared" si="1323"/>
        <v>200</v>
      </c>
    </row>
    <row r="4643" spans="1:6" s="30" customFormat="1" x14ac:dyDescent="0.2">
      <c r="A4643" s="46">
        <v>510000</v>
      </c>
      <c r="B4643" s="51" t="s">
        <v>244</v>
      </c>
      <c r="C4643" s="45">
        <f>C4644+0+C4648</f>
        <v>226900</v>
      </c>
      <c r="D4643" s="45">
        <f>D4644+0+D4648</f>
        <v>226900</v>
      </c>
      <c r="E4643" s="45">
        <f>E4644+0+E4648</f>
        <v>0</v>
      </c>
      <c r="F4643" s="282">
        <f t="shared" ref="F4643:F4653" si="1330">D4643/C4643*100</f>
        <v>100</v>
      </c>
    </row>
    <row r="4644" spans="1:6" s="30" customFormat="1" x14ac:dyDescent="0.2">
      <c r="A4644" s="46">
        <v>511000</v>
      </c>
      <c r="B4644" s="51" t="s">
        <v>245</v>
      </c>
      <c r="C4644" s="45">
        <f>SUM(C4645:C4647)</f>
        <v>199900</v>
      </c>
      <c r="D4644" s="45">
        <f>SUM(D4645:D4647)</f>
        <v>199900</v>
      </c>
      <c r="E4644" s="45">
        <f>SUM(E4645:E4647)</f>
        <v>0</v>
      </c>
      <c r="F4644" s="282">
        <f t="shared" si="1330"/>
        <v>100</v>
      </c>
    </row>
    <row r="4645" spans="1:6" s="30" customFormat="1" x14ac:dyDescent="0.2">
      <c r="A4645" s="56">
        <v>511100</v>
      </c>
      <c r="B4645" s="49" t="s">
        <v>246</v>
      </c>
      <c r="C4645" s="58">
        <v>9900</v>
      </c>
      <c r="D4645" s="58">
        <v>9900</v>
      </c>
      <c r="E4645" s="58">
        <v>0</v>
      </c>
      <c r="F4645" s="283">
        <f t="shared" si="1330"/>
        <v>100</v>
      </c>
    </row>
    <row r="4646" spans="1:6" s="30" customFormat="1" x14ac:dyDescent="0.2">
      <c r="A4646" s="56">
        <v>511200</v>
      </c>
      <c r="B4646" s="49" t="s">
        <v>247</v>
      </c>
      <c r="C4646" s="58">
        <v>40000</v>
      </c>
      <c r="D4646" s="58">
        <v>40000</v>
      </c>
      <c r="E4646" s="58">
        <v>0</v>
      </c>
      <c r="F4646" s="283">
        <f t="shared" si="1330"/>
        <v>100</v>
      </c>
    </row>
    <row r="4647" spans="1:6" s="30" customFormat="1" x14ac:dyDescent="0.2">
      <c r="A4647" s="48">
        <v>511300</v>
      </c>
      <c r="B4647" s="49" t="s">
        <v>248</v>
      </c>
      <c r="C4647" s="58">
        <v>150000</v>
      </c>
      <c r="D4647" s="58">
        <v>150000</v>
      </c>
      <c r="E4647" s="58">
        <v>0</v>
      </c>
      <c r="F4647" s="283">
        <f t="shared" si="1330"/>
        <v>100</v>
      </c>
    </row>
    <row r="4648" spans="1:6" s="30" customFormat="1" x14ac:dyDescent="0.2">
      <c r="A4648" s="46">
        <v>516000</v>
      </c>
      <c r="B4648" s="51" t="s">
        <v>256</v>
      </c>
      <c r="C4648" s="45">
        <f t="shared" ref="C4648:D4648" si="1331">C4649</f>
        <v>27000</v>
      </c>
      <c r="D4648" s="45">
        <f t="shared" si="1331"/>
        <v>27000</v>
      </c>
      <c r="E4648" s="45">
        <f t="shared" ref="E4648" si="1332">E4649</f>
        <v>0</v>
      </c>
      <c r="F4648" s="282">
        <f t="shared" si="1330"/>
        <v>100</v>
      </c>
    </row>
    <row r="4649" spans="1:6" s="30" customFormat="1" x14ac:dyDescent="0.2">
      <c r="A4649" s="48">
        <v>516100</v>
      </c>
      <c r="B4649" s="49" t="s">
        <v>256</v>
      </c>
      <c r="C4649" s="58">
        <v>27000</v>
      </c>
      <c r="D4649" s="58">
        <v>27000</v>
      </c>
      <c r="E4649" s="58">
        <v>0</v>
      </c>
      <c r="F4649" s="283">
        <f t="shared" si="1330"/>
        <v>100</v>
      </c>
    </row>
    <row r="4650" spans="1:6" s="55" customFormat="1" x14ac:dyDescent="0.2">
      <c r="A4650" s="46">
        <v>630000</v>
      </c>
      <c r="B4650" s="51" t="s">
        <v>275</v>
      </c>
      <c r="C4650" s="45">
        <f>0+C4651</f>
        <v>539000</v>
      </c>
      <c r="D4650" s="45">
        <f>0+D4651</f>
        <v>593000</v>
      </c>
      <c r="E4650" s="45">
        <f>0+E4651</f>
        <v>0</v>
      </c>
      <c r="F4650" s="282">
        <f t="shared" si="1330"/>
        <v>110.01855287569573</v>
      </c>
    </row>
    <row r="4651" spans="1:6" s="55" customFormat="1" x14ac:dyDescent="0.2">
      <c r="A4651" s="46">
        <v>638000</v>
      </c>
      <c r="B4651" s="51" t="s">
        <v>282</v>
      </c>
      <c r="C4651" s="45">
        <f>C4652+0</f>
        <v>539000</v>
      </c>
      <c r="D4651" s="45">
        <f>D4652+0</f>
        <v>593000</v>
      </c>
      <c r="E4651" s="45">
        <f>E4652+0</f>
        <v>0</v>
      </c>
      <c r="F4651" s="282">
        <f t="shared" si="1330"/>
        <v>110.01855287569573</v>
      </c>
    </row>
    <row r="4652" spans="1:6" s="30" customFormat="1" x14ac:dyDescent="0.2">
      <c r="A4652" s="48">
        <v>638100</v>
      </c>
      <c r="B4652" s="49" t="s">
        <v>283</v>
      </c>
      <c r="C4652" s="58">
        <v>539000</v>
      </c>
      <c r="D4652" s="58">
        <v>593000</v>
      </c>
      <c r="E4652" s="58">
        <v>0</v>
      </c>
      <c r="F4652" s="283">
        <f t="shared" si="1330"/>
        <v>110.01855287569573</v>
      </c>
    </row>
    <row r="4653" spans="1:6" s="30" customFormat="1" x14ac:dyDescent="0.2">
      <c r="A4653" s="89"/>
      <c r="B4653" s="83" t="s">
        <v>292</v>
      </c>
      <c r="C4653" s="87">
        <f>C4620+C4643+0+C4650+0</f>
        <v>1972526800</v>
      </c>
      <c r="D4653" s="87">
        <f>D4620+D4643+0+D4650+0</f>
        <v>1974203800</v>
      </c>
      <c r="E4653" s="87">
        <f>E4620+E4643+0+E4650+0</f>
        <v>0</v>
      </c>
      <c r="F4653" s="34">
        <f t="shared" si="1330"/>
        <v>100.08501785628464</v>
      </c>
    </row>
    <row r="4654" spans="1:6" s="30" customFormat="1" x14ac:dyDescent="0.2">
      <c r="A4654" s="46"/>
      <c r="B4654" s="51"/>
      <c r="C4654" s="50"/>
      <c r="D4654" s="50"/>
      <c r="E4654" s="50"/>
      <c r="F4654" s="284"/>
    </row>
    <row r="4655" spans="1:6" s="30" customFormat="1" x14ac:dyDescent="0.2">
      <c r="A4655" s="43"/>
      <c r="B4655" s="44"/>
      <c r="C4655" s="50"/>
      <c r="D4655" s="50"/>
      <c r="E4655" s="50"/>
      <c r="F4655" s="284"/>
    </row>
    <row r="4656" spans="1:6" s="30" customFormat="1" x14ac:dyDescent="0.2">
      <c r="A4656" s="48" t="s">
        <v>736</v>
      </c>
      <c r="B4656" s="51"/>
      <c r="C4656" s="50"/>
      <c r="D4656" s="50"/>
      <c r="E4656" s="50"/>
      <c r="F4656" s="284"/>
    </row>
    <row r="4657" spans="1:6" s="30" customFormat="1" x14ac:dyDescent="0.2">
      <c r="A4657" s="48" t="s">
        <v>510</v>
      </c>
      <c r="B4657" s="51"/>
      <c r="C4657" s="50"/>
      <c r="D4657" s="50"/>
      <c r="E4657" s="50"/>
      <c r="F4657" s="284"/>
    </row>
    <row r="4658" spans="1:6" s="30" customFormat="1" x14ac:dyDescent="0.2">
      <c r="A4658" s="48" t="s">
        <v>418</v>
      </c>
      <c r="B4658" s="51"/>
      <c r="C4658" s="50"/>
      <c r="D4658" s="50"/>
      <c r="E4658" s="50"/>
      <c r="F4658" s="284"/>
    </row>
    <row r="4659" spans="1:6" s="30" customFormat="1" x14ac:dyDescent="0.2">
      <c r="A4659" s="48" t="s">
        <v>291</v>
      </c>
      <c r="B4659" s="51"/>
      <c r="C4659" s="50"/>
      <c r="D4659" s="50"/>
      <c r="E4659" s="50"/>
      <c r="F4659" s="284"/>
    </row>
    <row r="4660" spans="1:6" s="30" customFormat="1" x14ac:dyDescent="0.2">
      <c r="A4660" s="48"/>
      <c r="B4660" s="79"/>
      <c r="C4660" s="67"/>
      <c r="D4660" s="67"/>
      <c r="E4660" s="67"/>
      <c r="F4660" s="279"/>
    </row>
    <row r="4661" spans="1:6" s="30" customFormat="1" x14ac:dyDescent="0.2">
      <c r="A4661" s="46">
        <v>410000</v>
      </c>
      <c r="B4661" s="47" t="s">
        <v>44</v>
      </c>
      <c r="C4661" s="45">
        <f t="shared" ref="C4661:D4661" si="1333">C4662+C4667+C4680+C4682</f>
        <v>5027000</v>
      </c>
      <c r="D4661" s="45">
        <f t="shared" si="1333"/>
        <v>24691900</v>
      </c>
      <c r="E4661" s="45">
        <f t="shared" ref="E4661" si="1334">E4662+E4667+E4680+E4682</f>
        <v>0</v>
      </c>
      <c r="F4661" s="282"/>
    </row>
    <row r="4662" spans="1:6" s="30" customFormat="1" x14ac:dyDescent="0.2">
      <c r="A4662" s="46">
        <v>411000</v>
      </c>
      <c r="B4662" s="47" t="s">
        <v>45</v>
      </c>
      <c r="C4662" s="45">
        <f t="shared" ref="C4662:D4662" si="1335">SUM(C4663:C4666)</f>
        <v>2631000</v>
      </c>
      <c r="D4662" s="45">
        <f t="shared" si="1335"/>
        <v>2706000</v>
      </c>
      <c r="E4662" s="45">
        <f t="shared" ref="E4662" si="1336">SUM(E4663:E4666)</f>
        <v>0</v>
      </c>
      <c r="F4662" s="282">
        <f t="shared" ref="F4662:F4696" si="1337">D4662/C4662*100</f>
        <v>102.85062713797035</v>
      </c>
    </row>
    <row r="4663" spans="1:6" s="30" customFormat="1" x14ac:dyDescent="0.2">
      <c r="A4663" s="48">
        <v>411100</v>
      </c>
      <c r="B4663" s="49" t="s">
        <v>46</v>
      </c>
      <c r="C4663" s="58">
        <v>2500000</v>
      </c>
      <c r="D4663" s="58">
        <v>2500000</v>
      </c>
      <c r="E4663" s="58">
        <v>0</v>
      </c>
      <c r="F4663" s="283">
        <f t="shared" si="1337"/>
        <v>100</v>
      </c>
    </row>
    <row r="4664" spans="1:6" s="30" customFormat="1" x14ac:dyDescent="0.2">
      <c r="A4664" s="48">
        <v>411200</v>
      </c>
      <c r="B4664" s="49" t="s">
        <v>47</v>
      </c>
      <c r="C4664" s="58">
        <v>71000</v>
      </c>
      <c r="D4664" s="58">
        <v>80000</v>
      </c>
      <c r="E4664" s="58">
        <v>0</v>
      </c>
      <c r="F4664" s="283">
        <f t="shared" si="1337"/>
        <v>112.67605633802818</v>
      </c>
    </row>
    <row r="4665" spans="1:6" s="30" customFormat="1" ht="40.5" x14ac:dyDescent="0.2">
      <c r="A4665" s="48">
        <v>411300</v>
      </c>
      <c r="B4665" s="49" t="s">
        <v>48</v>
      </c>
      <c r="C4665" s="58">
        <v>45000</v>
      </c>
      <c r="D4665" s="58">
        <v>108000</v>
      </c>
      <c r="E4665" s="58">
        <v>0</v>
      </c>
      <c r="F4665" s="283">
        <f t="shared" si="1337"/>
        <v>240</v>
      </c>
    </row>
    <row r="4666" spans="1:6" s="30" customFormat="1" x14ac:dyDescent="0.2">
      <c r="A4666" s="48">
        <v>411400</v>
      </c>
      <c r="B4666" s="49" t="s">
        <v>49</v>
      </c>
      <c r="C4666" s="58">
        <v>15000</v>
      </c>
      <c r="D4666" s="58">
        <v>18000</v>
      </c>
      <c r="E4666" s="58">
        <v>0</v>
      </c>
      <c r="F4666" s="283">
        <f t="shared" si="1337"/>
        <v>120</v>
      </c>
    </row>
    <row r="4667" spans="1:6" s="30" customFormat="1" x14ac:dyDescent="0.2">
      <c r="A4667" s="46">
        <v>412000</v>
      </c>
      <c r="B4667" s="51" t="s">
        <v>50</v>
      </c>
      <c r="C4667" s="45">
        <f t="shared" ref="C4667:D4667" si="1338">SUM(C4668:C4679)</f>
        <v>2316000</v>
      </c>
      <c r="D4667" s="45">
        <f t="shared" si="1338"/>
        <v>21895900</v>
      </c>
      <c r="E4667" s="45">
        <f t="shared" ref="E4667" si="1339">SUM(E4668:E4679)</f>
        <v>0</v>
      </c>
      <c r="F4667" s="282"/>
    </row>
    <row r="4668" spans="1:6" s="30" customFormat="1" x14ac:dyDescent="0.2">
      <c r="A4668" s="48">
        <v>412100</v>
      </c>
      <c r="B4668" s="49" t="s">
        <v>51</v>
      </c>
      <c r="C4668" s="58">
        <v>6000</v>
      </c>
      <c r="D4668" s="58">
        <v>6000</v>
      </c>
      <c r="E4668" s="58">
        <v>0</v>
      </c>
      <c r="F4668" s="283">
        <f t="shared" si="1337"/>
        <v>100</v>
      </c>
    </row>
    <row r="4669" spans="1:6" s="30" customFormat="1" x14ac:dyDescent="0.2">
      <c r="A4669" s="48">
        <v>412200</v>
      </c>
      <c r="B4669" s="49" t="s">
        <v>52</v>
      </c>
      <c r="C4669" s="58">
        <v>22000</v>
      </c>
      <c r="D4669" s="58">
        <v>22000</v>
      </c>
      <c r="E4669" s="58">
        <v>0</v>
      </c>
      <c r="F4669" s="283">
        <f t="shared" si="1337"/>
        <v>100</v>
      </c>
    </row>
    <row r="4670" spans="1:6" s="30" customFormat="1" x14ac:dyDescent="0.2">
      <c r="A4670" s="48">
        <v>412300</v>
      </c>
      <c r="B4670" s="49" t="s">
        <v>53</v>
      </c>
      <c r="C4670" s="58">
        <v>15000</v>
      </c>
      <c r="D4670" s="58">
        <v>16600</v>
      </c>
      <c r="E4670" s="58">
        <v>0</v>
      </c>
      <c r="F4670" s="283">
        <f t="shared" si="1337"/>
        <v>110.66666666666667</v>
      </c>
    </row>
    <row r="4671" spans="1:6" s="30" customFormat="1" x14ac:dyDescent="0.2">
      <c r="A4671" s="48">
        <v>412500</v>
      </c>
      <c r="B4671" s="49" t="s">
        <v>57</v>
      </c>
      <c r="C4671" s="58">
        <v>17000</v>
      </c>
      <c r="D4671" s="58">
        <v>22000.000000000004</v>
      </c>
      <c r="E4671" s="58">
        <v>0</v>
      </c>
      <c r="F4671" s="283">
        <f t="shared" si="1337"/>
        <v>129.41176470588238</v>
      </c>
    </row>
    <row r="4672" spans="1:6" s="30" customFormat="1" x14ac:dyDescent="0.2">
      <c r="A4672" s="48">
        <v>412600</v>
      </c>
      <c r="B4672" s="49" t="s">
        <v>58</v>
      </c>
      <c r="C4672" s="58">
        <v>85000</v>
      </c>
      <c r="D4672" s="58">
        <v>120000.00000000003</v>
      </c>
      <c r="E4672" s="58">
        <v>0</v>
      </c>
      <c r="F4672" s="283">
        <f t="shared" si="1337"/>
        <v>141.17647058823533</v>
      </c>
    </row>
    <row r="4673" spans="1:6" s="30" customFormat="1" x14ac:dyDescent="0.2">
      <c r="A4673" s="48">
        <v>412700</v>
      </c>
      <c r="B4673" s="49" t="s">
        <v>60</v>
      </c>
      <c r="C4673" s="58">
        <v>2150000</v>
      </c>
      <c r="D4673" s="58">
        <v>21683800</v>
      </c>
      <c r="E4673" s="58">
        <v>0</v>
      </c>
      <c r="F4673" s="283"/>
    </row>
    <row r="4674" spans="1:6" s="30" customFormat="1" x14ac:dyDescent="0.2">
      <c r="A4674" s="48">
        <v>412900</v>
      </c>
      <c r="B4674" s="49" t="s">
        <v>74</v>
      </c>
      <c r="C4674" s="58">
        <v>2500</v>
      </c>
      <c r="D4674" s="58">
        <v>3500</v>
      </c>
      <c r="E4674" s="58">
        <v>0</v>
      </c>
      <c r="F4674" s="283">
        <f t="shared" si="1337"/>
        <v>140</v>
      </c>
    </row>
    <row r="4675" spans="1:6" s="30" customFormat="1" x14ac:dyDescent="0.2">
      <c r="A4675" s="48">
        <v>412900</v>
      </c>
      <c r="B4675" s="49" t="s">
        <v>75</v>
      </c>
      <c r="C4675" s="58">
        <v>5000</v>
      </c>
      <c r="D4675" s="58">
        <v>4999.9999999999964</v>
      </c>
      <c r="E4675" s="58">
        <v>0</v>
      </c>
      <c r="F4675" s="283">
        <f t="shared" si="1337"/>
        <v>99.999999999999929</v>
      </c>
    </row>
    <row r="4676" spans="1:6" s="30" customFormat="1" x14ac:dyDescent="0.2">
      <c r="A4676" s="48">
        <v>412900</v>
      </c>
      <c r="B4676" s="49" t="s">
        <v>76</v>
      </c>
      <c r="C4676" s="58">
        <v>4000</v>
      </c>
      <c r="D4676" s="58">
        <v>6000.0000000000036</v>
      </c>
      <c r="E4676" s="58">
        <v>0</v>
      </c>
      <c r="F4676" s="283">
        <f t="shared" si="1337"/>
        <v>150.00000000000009</v>
      </c>
    </row>
    <row r="4677" spans="1:6" s="30" customFormat="1" x14ac:dyDescent="0.2">
      <c r="A4677" s="48">
        <v>412900</v>
      </c>
      <c r="B4677" s="53" t="s">
        <v>77</v>
      </c>
      <c r="C4677" s="58">
        <v>3500</v>
      </c>
      <c r="D4677" s="58">
        <v>4500</v>
      </c>
      <c r="E4677" s="58">
        <v>0</v>
      </c>
      <c r="F4677" s="283">
        <f t="shared" si="1337"/>
        <v>128.57142857142858</v>
      </c>
    </row>
    <row r="4678" spans="1:6" s="30" customFormat="1" x14ac:dyDescent="0.2">
      <c r="A4678" s="48">
        <v>412900</v>
      </c>
      <c r="B4678" s="49" t="s">
        <v>78</v>
      </c>
      <c r="C4678" s="58">
        <v>5000</v>
      </c>
      <c r="D4678" s="58">
        <v>5000</v>
      </c>
      <c r="E4678" s="58">
        <v>0</v>
      </c>
      <c r="F4678" s="283">
        <f t="shared" si="1337"/>
        <v>100</v>
      </c>
    </row>
    <row r="4679" spans="1:6" s="30" customFormat="1" x14ac:dyDescent="0.2">
      <c r="A4679" s="48">
        <v>412900</v>
      </c>
      <c r="B4679" s="49" t="s">
        <v>80</v>
      </c>
      <c r="C4679" s="58">
        <v>1000</v>
      </c>
      <c r="D4679" s="58">
        <v>1500</v>
      </c>
      <c r="E4679" s="58">
        <v>0</v>
      </c>
      <c r="F4679" s="283">
        <f t="shared" si="1337"/>
        <v>150</v>
      </c>
    </row>
    <row r="4680" spans="1:6" s="55" customFormat="1" x14ac:dyDescent="0.2">
      <c r="A4680" s="46">
        <v>413000</v>
      </c>
      <c r="B4680" s="51" t="s">
        <v>96</v>
      </c>
      <c r="C4680" s="45">
        <f t="shared" ref="C4680:D4680" si="1340">C4681</f>
        <v>30000</v>
      </c>
      <c r="D4680" s="45">
        <f t="shared" si="1340"/>
        <v>40000</v>
      </c>
      <c r="E4680" s="45">
        <f t="shared" ref="E4680" si="1341">E4681</f>
        <v>0</v>
      </c>
      <c r="F4680" s="282">
        <f t="shared" si="1337"/>
        <v>133.33333333333331</v>
      </c>
    </row>
    <row r="4681" spans="1:6" s="30" customFormat="1" x14ac:dyDescent="0.2">
      <c r="A4681" s="48">
        <v>413800</v>
      </c>
      <c r="B4681" s="49" t="s">
        <v>105</v>
      </c>
      <c r="C4681" s="58">
        <v>30000</v>
      </c>
      <c r="D4681" s="58">
        <v>40000</v>
      </c>
      <c r="E4681" s="58">
        <v>0</v>
      </c>
      <c r="F4681" s="283">
        <f t="shared" si="1337"/>
        <v>133.33333333333331</v>
      </c>
    </row>
    <row r="4682" spans="1:6" s="55" customFormat="1" x14ac:dyDescent="0.2">
      <c r="A4682" s="46">
        <v>415000</v>
      </c>
      <c r="B4682" s="51" t="s">
        <v>119</v>
      </c>
      <c r="C4682" s="45">
        <f>C4683+0+0</f>
        <v>50000</v>
      </c>
      <c r="D4682" s="45">
        <f>D4683+0+0</f>
        <v>50000</v>
      </c>
      <c r="E4682" s="45">
        <f>E4683+0+0</f>
        <v>0</v>
      </c>
      <c r="F4682" s="282">
        <f t="shared" si="1337"/>
        <v>100</v>
      </c>
    </row>
    <row r="4683" spans="1:6" s="30" customFormat="1" x14ac:dyDescent="0.2">
      <c r="A4683" s="48">
        <v>415200</v>
      </c>
      <c r="B4683" s="49" t="s">
        <v>314</v>
      </c>
      <c r="C4683" s="58">
        <v>50000</v>
      </c>
      <c r="D4683" s="58">
        <v>50000</v>
      </c>
      <c r="E4683" s="58">
        <v>0</v>
      </c>
      <c r="F4683" s="283">
        <f t="shared" si="1337"/>
        <v>100</v>
      </c>
    </row>
    <row r="4684" spans="1:6" s="55" customFormat="1" x14ac:dyDescent="0.2">
      <c r="A4684" s="46">
        <v>480000</v>
      </c>
      <c r="B4684" s="51" t="s">
        <v>202</v>
      </c>
      <c r="C4684" s="45">
        <f>C4685+0</f>
        <v>6500000</v>
      </c>
      <c r="D4684" s="45">
        <f>D4685+0</f>
        <v>30036000</v>
      </c>
      <c r="E4684" s="45">
        <f>E4685+0</f>
        <v>0</v>
      </c>
      <c r="F4684" s="282"/>
    </row>
    <row r="4685" spans="1:6" s="86" customFormat="1" x14ac:dyDescent="0.2">
      <c r="A4685" s="46">
        <v>488000</v>
      </c>
      <c r="B4685" s="51" t="s">
        <v>31</v>
      </c>
      <c r="C4685" s="45">
        <f t="shared" ref="C4685:D4685" si="1342">SUM(C4686:C4686)</f>
        <v>6500000</v>
      </c>
      <c r="D4685" s="45">
        <f t="shared" si="1342"/>
        <v>30036000</v>
      </c>
      <c r="E4685" s="45">
        <f t="shared" ref="E4685" si="1343">SUM(E4686:E4686)</f>
        <v>0</v>
      </c>
      <c r="F4685" s="282"/>
    </row>
    <row r="4686" spans="1:6" s="30" customFormat="1" x14ac:dyDescent="0.2">
      <c r="A4686" s="48">
        <v>488100</v>
      </c>
      <c r="B4686" s="49" t="s">
        <v>832</v>
      </c>
      <c r="C4686" s="58">
        <v>6500000</v>
      </c>
      <c r="D4686" s="58">
        <v>30036000</v>
      </c>
      <c r="E4686" s="58">
        <v>0</v>
      </c>
      <c r="F4686" s="283"/>
    </row>
    <row r="4687" spans="1:6" s="30" customFormat="1" x14ac:dyDescent="0.2">
      <c r="A4687" s="46">
        <v>510000</v>
      </c>
      <c r="B4687" s="51" t="s">
        <v>244</v>
      </c>
      <c r="C4687" s="45">
        <f>C4688+C4690</f>
        <v>17000</v>
      </c>
      <c r="D4687" s="45">
        <f>D4688+D4690</f>
        <v>17000</v>
      </c>
      <c r="E4687" s="45">
        <f>E4688+E4690</f>
        <v>0</v>
      </c>
      <c r="F4687" s="282">
        <f t="shared" si="1337"/>
        <v>100</v>
      </c>
    </row>
    <row r="4688" spans="1:6" s="30" customFormat="1" x14ac:dyDescent="0.2">
      <c r="A4688" s="46">
        <v>511000</v>
      </c>
      <c r="B4688" s="51" t="s">
        <v>245</v>
      </c>
      <c r="C4688" s="45">
        <f>SUM(C4689:C4689)</f>
        <v>10000</v>
      </c>
      <c r="D4688" s="45">
        <f>SUM(D4689:D4689)</f>
        <v>10000</v>
      </c>
      <c r="E4688" s="45">
        <f>SUM(E4689:E4689)</f>
        <v>0</v>
      </c>
      <c r="F4688" s="282">
        <f t="shared" si="1337"/>
        <v>100</v>
      </c>
    </row>
    <row r="4689" spans="1:6" s="30" customFormat="1" x14ac:dyDescent="0.2">
      <c r="A4689" s="48">
        <v>511300</v>
      </c>
      <c r="B4689" s="49" t="s">
        <v>248</v>
      </c>
      <c r="C4689" s="58">
        <v>10000</v>
      </c>
      <c r="D4689" s="58">
        <v>10000</v>
      </c>
      <c r="E4689" s="58">
        <v>0</v>
      </c>
      <c r="F4689" s="283">
        <f t="shared" si="1337"/>
        <v>100</v>
      </c>
    </row>
    <row r="4690" spans="1:6" s="30" customFormat="1" x14ac:dyDescent="0.2">
      <c r="A4690" s="46">
        <v>516000</v>
      </c>
      <c r="B4690" s="51" t="s">
        <v>256</v>
      </c>
      <c r="C4690" s="45">
        <f t="shared" ref="C4690:D4690" si="1344">C4691</f>
        <v>7000</v>
      </c>
      <c r="D4690" s="45">
        <f t="shared" si="1344"/>
        <v>7000</v>
      </c>
      <c r="E4690" s="45">
        <f t="shared" ref="E4690" si="1345">E4691</f>
        <v>0</v>
      </c>
      <c r="F4690" s="282">
        <f t="shared" si="1337"/>
        <v>100</v>
      </c>
    </row>
    <row r="4691" spans="1:6" s="30" customFormat="1" x14ac:dyDescent="0.2">
      <c r="A4691" s="48">
        <v>516100</v>
      </c>
      <c r="B4691" s="49" t="s">
        <v>256</v>
      </c>
      <c r="C4691" s="58">
        <v>7000</v>
      </c>
      <c r="D4691" s="58">
        <v>7000</v>
      </c>
      <c r="E4691" s="58">
        <v>0</v>
      </c>
      <c r="F4691" s="283">
        <f t="shared" si="1337"/>
        <v>100</v>
      </c>
    </row>
    <row r="4692" spans="1:6" s="55" customFormat="1" x14ac:dyDescent="0.2">
      <c r="A4692" s="46">
        <v>630000</v>
      </c>
      <c r="B4692" s="51" t="s">
        <v>275</v>
      </c>
      <c r="C4692" s="45">
        <f>C4693+C4695</f>
        <v>84500</v>
      </c>
      <c r="D4692" s="45">
        <f>D4693+D4695</f>
        <v>174500</v>
      </c>
      <c r="E4692" s="45">
        <f>E4693+E4695</f>
        <v>0</v>
      </c>
      <c r="F4692" s="282">
        <f t="shared" si="1337"/>
        <v>206.50887573964499</v>
      </c>
    </row>
    <row r="4693" spans="1:6" s="55" customFormat="1" x14ac:dyDescent="0.2">
      <c r="A4693" s="46">
        <v>631000</v>
      </c>
      <c r="B4693" s="51" t="s">
        <v>276</v>
      </c>
      <c r="C4693" s="45">
        <f>0+0+C4694</f>
        <v>2499.9999999999995</v>
      </c>
      <c r="D4693" s="45">
        <f>0+0+D4694</f>
        <v>2500</v>
      </c>
      <c r="E4693" s="45">
        <f>0+0+E4694</f>
        <v>0</v>
      </c>
      <c r="F4693" s="282">
        <f t="shared" si="1337"/>
        <v>100.00000000000003</v>
      </c>
    </row>
    <row r="4694" spans="1:6" s="30" customFormat="1" x14ac:dyDescent="0.2">
      <c r="A4694" s="56">
        <v>631300</v>
      </c>
      <c r="B4694" s="49" t="s">
        <v>723</v>
      </c>
      <c r="C4694" s="58">
        <v>2499.9999999999995</v>
      </c>
      <c r="D4694" s="58">
        <v>2500</v>
      </c>
      <c r="E4694" s="58">
        <v>0</v>
      </c>
      <c r="F4694" s="283">
        <f t="shared" si="1337"/>
        <v>100.00000000000003</v>
      </c>
    </row>
    <row r="4695" spans="1:6" s="55" customFormat="1" x14ac:dyDescent="0.2">
      <c r="A4695" s="46">
        <v>638000</v>
      </c>
      <c r="B4695" s="51" t="s">
        <v>282</v>
      </c>
      <c r="C4695" s="45">
        <f t="shared" ref="C4695:D4695" si="1346">C4696</f>
        <v>82000</v>
      </c>
      <c r="D4695" s="45">
        <f t="shared" si="1346"/>
        <v>172000</v>
      </c>
      <c r="E4695" s="45">
        <f t="shared" ref="E4695" si="1347">E4696</f>
        <v>0</v>
      </c>
      <c r="F4695" s="282">
        <f t="shared" si="1337"/>
        <v>209.7560975609756</v>
      </c>
    </row>
    <row r="4696" spans="1:6" s="30" customFormat="1" x14ac:dyDescent="0.2">
      <c r="A4696" s="48">
        <v>638100</v>
      </c>
      <c r="B4696" s="49" t="s">
        <v>283</v>
      </c>
      <c r="C4696" s="58">
        <v>82000</v>
      </c>
      <c r="D4696" s="58">
        <v>172000</v>
      </c>
      <c r="E4696" s="58">
        <v>0</v>
      </c>
      <c r="F4696" s="283">
        <f t="shared" si="1337"/>
        <v>209.7560975609756</v>
      </c>
    </row>
    <row r="4697" spans="1:6" s="30" customFormat="1" x14ac:dyDescent="0.2">
      <c r="A4697" s="89"/>
      <c r="B4697" s="83" t="s">
        <v>292</v>
      </c>
      <c r="C4697" s="87">
        <f>C4661+C4684+C4687+C4692</f>
        <v>11628500</v>
      </c>
      <c r="D4697" s="87">
        <f>D4661+D4684+D4687+D4692</f>
        <v>54919400</v>
      </c>
      <c r="E4697" s="87">
        <f>E4661+E4684+E4687+E4692</f>
        <v>0</v>
      </c>
      <c r="F4697" s="34"/>
    </row>
    <row r="4698" spans="1:6" s="30" customFormat="1" x14ac:dyDescent="0.2">
      <c r="A4698" s="40"/>
      <c r="B4698" s="49"/>
      <c r="C4698" s="67"/>
      <c r="D4698" s="67"/>
      <c r="E4698" s="67"/>
      <c r="F4698" s="279"/>
    </row>
    <row r="4699" spans="1:6" s="30" customFormat="1" x14ac:dyDescent="0.2">
      <c r="A4699" s="43"/>
      <c r="B4699" s="44"/>
      <c r="C4699" s="50"/>
      <c r="D4699" s="50"/>
      <c r="E4699" s="50"/>
      <c r="F4699" s="284"/>
    </row>
    <row r="4700" spans="1:6" s="30" customFormat="1" x14ac:dyDescent="0.2">
      <c r="A4700" s="48" t="s">
        <v>511</v>
      </c>
      <c r="B4700" s="51"/>
      <c r="C4700" s="50"/>
      <c r="D4700" s="50"/>
      <c r="E4700" s="50"/>
      <c r="F4700" s="284"/>
    </row>
    <row r="4701" spans="1:6" s="30" customFormat="1" x14ac:dyDescent="0.2">
      <c r="A4701" s="48" t="s">
        <v>512</v>
      </c>
      <c r="B4701" s="51"/>
      <c r="C4701" s="50"/>
      <c r="D4701" s="50"/>
      <c r="E4701" s="50"/>
      <c r="F4701" s="284"/>
    </row>
    <row r="4702" spans="1:6" s="30" customFormat="1" x14ac:dyDescent="0.2">
      <c r="A4702" s="48" t="s">
        <v>440</v>
      </c>
      <c r="B4702" s="51"/>
      <c r="C4702" s="50"/>
      <c r="D4702" s="50"/>
      <c r="E4702" s="50"/>
      <c r="F4702" s="284"/>
    </row>
    <row r="4703" spans="1:6" s="30" customFormat="1" x14ac:dyDescent="0.2">
      <c r="A4703" s="48" t="s">
        <v>291</v>
      </c>
      <c r="B4703" s="51"/>
      <c r="C4703" s="50"/>
      <c r="D4703" s="50"/>
      <c r="E4703" s="50"/>
      <c r="F4703" s="284"/>
    </row>
    <row r="4704" spans="1:6" s="30" customFormat="1" x14ac:dyDescent="0.2">
      <c r="A4704" s="48"/>
      <c r="B4704" s="51"/>
      <c r="C4704" s="50"/>
      <c r="D4704" s="50"/>
      <c r="E4704" s="50"/>
      <c r="F4704" s="284"/>
    </row>
    <row r="4705" spans="1:6" s="55" customFormat="1" x14ac:dyDescent="0.2">
      <c r="A4705" s="46">
        <v>410000</v>
      </c>
      <c r="B4705" s="47" t="s">
        <v>44</v>
      </c>
      <c r="C4705" s="45">
        <f>C4706+C4711+C4724+0</f>
        <v>5073800</v>
      </c>
      <c r="D4705" s="45">
        <f>D4706+D4711+D4724+0</f>
        <v>5271600</v>
      </c>
      <c r="E4705" s="45">
        <f>E4706+E4711+E4724+0</f>
        <v>34000</v>
      </c>
      <c r="F4705" s="282">
        <f t="shared" ref="F4705:F4741" si="1348">D4705/C4705*100</f>
        <v>103.89845874886672</v>
      </c>
    </row>
    <row r="4706" spans="1:6" s="55" customFormat="1" x14ac:dyDescent="0.2">
      <c r="A4706" s="46">
        <v>411000</v>
      </c>
      <c r="B4706" s="47" t="s">
        <v>45</v>
      </c>
      <c r="C4706" s="45">
        <f t="shared" ref="C4706:D4706" si="1349">SUM(C4707:C4710)</f>
        <v>4808500</v>
      </c>
      <c r="D4706" s="45">
        <f t="shared" si="1349"/>
        <v>5001500</v>
      </c>
      <c r="E4706" s="45">
        <f t="shared" ref="E4706" si="1350">SUM(E4707:E4710)</f>
        <v>0</v>
      </c>
      <c r="F4706" s="282">
        <f t="shared" si="1348"/>
        <v>104.0137256940834</v>
      </c>
    </row>
    <row r="4707" spans="1:6" s="30" customFormat="1" x14ac:dyDescent="0.2">
      <c r="A4707" s="48">
        <v>411100</v>
      </c>
      <c r="B4707" s="49" t="s">
        <v>46</v>
      </c>
      <c r="C4707" s="58">
        <v>4128000</v>
      </c>
      <c r="D4707" s="58">
        <v>4320000</v>
      </c>
      <c r="E4707" s="58">
        <v>0</v>
      </c>
      <c r="F4707" s="283">
        <f t="shared" si="1348"/>
        <v>104.65116279069768</v>
      </c>
    </row>
    <row r="4708" spans="1:6" s="30" customFormat="1" x14ac:dyDescent="0.2">
      <c r="A4708" s="48">
        <v>411200</v>
      </c>
      <c r="B4708" s="49" t="s">
        <v>47</v>
      </c>
      <c r="C4708" s="58">
        <v>553000</v>
      </c>
      <c r="D4708" s="58">
        <v>553000</v>
      </c>
      <c r="E4708" s="58">
        <v>0</v>
      </c>
      <c r="F4708" s="283">
        <f t="shared" si="1348"/>
        <v>100</v>
      </c>
    </row>
    <row r="4709" spans="1:6" s="30" customFormat="1" ht="40.5" x14ac:dyDescent="0.2">
      <c r="A4709" s="48">
        <v>411300</v>
      </c>
      <c r="B4709" s="49" t="s">
        <v>48</v>
      </c>
      <c r="C4709" s="58">
        <v>99000</v>
      </c>
      <c r="D4709" s="58">
        <v>100000</v>
      </c>
      <c r="E4709" s="58">
        <v>0</v>
      </c>
      <c r="F4709" s="283">
        <f t="shared" si="1348"/>
        <v>101.01010101010101</v>
      </c>
    </row>
    <row r="4710" spans="1:6" s="30" customFormat="1" x14ac:dyDescent="0.2">
      <c r="A4710" s="48">
        <v>411400</v>
      </c>
      <c r="B4710" s="49" t="s">
        <v>49</v>
      </c>
      <c r="C4710" s="58">
        <v>28500</v>
      </c>
      <c r="D4710" s="58">
        <v>28500</v>
      </c>
      <c r="E4710" s="58">
        <v>0</v>
      </c>
      <c r="F4710" s="283">
        <f t="shared" si="1348"/>
        <v>100</v>
      </c>
    </row>
    <row r="4711" spans="1:6" s="55" customFormat="1" x14ac:dyDescent="0.2">
      <c r="A4711" s="46">
        <v>412000</v>
      </c>
      <c r="B4711" s="51" t="s">
        <v>50</v>
      </c>
      <c r="C4711" s="45">
        <f t="shared" ref="C4711:D4711" si="1351">SUM(C4712:C4723)</f>
        <v>260800</v>
      </c>
      <c r="D4711" s="45">
        <f t="shared" si="1351"/>
        <v>268600</v>
      </c>
      <c r="E4711" s="45">
        <f t="shared" ref="E4711" si="1352">SUM(E4712:E4723)</f>
        <v>34000</v>
      </c>
      <c r="F4711" s="282">
        <f t="shared" si="1348"/>
        <v>102.99079754601227</v>
      </c>
    </row>
    <row r="4712" spans="1:6" s="30" customFormat="1" x14ac:dyDescent="0.2">
      <c r="A4712" s="48">
        <v>412100</v>
      </c>
      <c r="B4712" s="49" t="s">
        <v>51</v>
      </c>
      <c r="C4712" s="58">
        <v>1300</v>
      </c>
      <c r="D4712" s="58">
        <v>1300</v>
      </c>
      <c r="E4712" s="58">
        <v>0</v>
      </c>
      <c r="F4712" s="283">
        <f t="shared" si="1348"/>
        <v>100</v>
      </c>
    </row>
    <row r="4713" spans="1:6" s="30" customFormat="1" x14ac:dyDescent="0.2">
      <c r="A4713" s="48">
        <v>412200</v>
      </c>
      <c r="B4713" s="49" t="s">
        <v>52</v>
      </c>
      <c r="C4713" s="58">
        <v>58500</v>
      </c>
      <c r="D4713" s="58">
        <v>58500</v>
      </c>
      <c r="E4713" s="58">
        <v>0</v>
      </c>
      <c r="F4713" s="283">
        <f t="shared" si="1348"/>
        <v>100</v>
      </c>
    </row>
    <row r="4714" spans="1:6" s="30" customFormat="1" x14ac:dyDescent="0.2">
      <c r="A4714" s="48">
        <v>412300</v>
      </c>
      <c r="B4714" s="49" t="s">
        <v>53</v>
      </c>
      <c r="C4714" s="58">
        <v>47500</v>
      </c>
      <c r="D4714" s="58">
        <v>47500</v>
      </c>
      <c r="E4714" s="58">
        <v>0</v>
      </c>
      <c r="F4714" s="283">
        <f t="shared" si="1348"/>
        <v>100</v>
      </c>
    </row>
    <row r="4715" spans="1:6" s="30" customFormat="1" x14ac:dyDescent="0.2">
      <c r="A4715" s="48">
        <v>412500</v>
      </c>
      <c r="B4715" s="49" t="s">
        <v>57</v>
      </c>
      <c r="C4715" s="58">
        <v>11000</v>
      </c>
      <c r="D4715" s="58">
        <v>11000</v>
      </c>
      <c r="E4715" s="58">
        <v>0</v>
      </c>
      <c r="F4715" s="283">
        <f t="shared" si="1348"/>
        <v>100</v>
      </c>
    </row>
    <row r="4716" spans="1:6" s="30" customFormat="1" x14ac:dyDescent="0.2">
      <c r="A4716" s="48">
        <v>412600</v>
      </c>
      <c r="B4716" s="49" t="s">
        <v>58</v>
      </c>
      <c r="C4716" s="58">
        <v>60000</v>
      </c>
      <c r="D4716" s="58">
        <v>58000</v>
      </c>
      <c r="E4716" s="58">
        <v>5000</v>
      </c>
      <c r="F4716" s="283">
        <f t="shared" si="1348"/>
        <v>96.666666666666671</v>
      </c>
    </row>
    <row r="4717" spans="1:6" s="30" customFormat="1" x14ac:dyDescent="0.2">
      <c r="A4717" s="48">
        <v>412700</v>
      </c>
      <c r="B4717" s="49" t="s">
        <v>60</v>
      </c>
      <c r="C4717" s="58">
        <v>48700</v>
      </c>
      <c r="D4717" s="58">
        <v>48700</v>
      </c>
      <c r="E4717" s="58">
        <v>0</v>
      </c>
      <c r="F4717" s="283">
        <f t="shared" si="1348"/>
        <v>100</v>
      </c>
    </row>
    <row r="4718" spans="1:6" s="30" customFormat="1" x14ac:dyDescent="0.2">
      <c r="A4718" s="48">
        <v>412900</v>
      </c>
      <c r="B4718" s="49" t="s">
        <v>74</v>
      </c>
      <c r="C4718" s="58">
        <v>10000</v>
      </c>
      <c r="D4718" s="58">
        <v>10000</v>
      </c>
      <c r="E4718" s="58">
        <v>0</v>
      </c>
      <c r="F4718" s="283">
        <f t="shared" si="1348"/>
        <v>100</v>
      </c>
    </row>
    <row r="4719" spans="1:6" s="30" customFormat="1" x14ac:dyDescent="0.2">
      <c r="A4719" s="48">
        <v>412900</v>
      </c>
      <c r="B4719" s="49" t="s">
        <v>75</v>
      </c>
      <c r="C4719" s="58">
        <v>0</v>
      </c>
      <c r="D4719" s="58">
        <v>10100</v>
      </c>
      <c r="E4719" s="58">
        <v>0</v>
      </c>
      <c r="F4719" s="283">
        <v>0</v>
      </c>
    </row>
    <row r="4720" spans="1:6" s="30" customFormat="1" x14ac:dyDescent="0.2">
      <c r="A4720" s="48">
        <v>412900</v>
      </c>
      <c r="B4720" s="49" t="s">
        <v>76</v>
      </c>
      <c r="C4720" s="58">
        <v>12000</v>
      </c>
      <c r="D4720" s="58">
        <v>9000</v>
      </c>
      <c r="E4720" s="58">
        <v>0</v>
      </c>
      <c r="F4720" s="283">
        <f t="shared" si="1348"/>
        <v>75</v>
      </c>
    </row>
    <row r="4721" spans="1:6" s="30" customFormat="1" x14ac:dyDescent="0.2">
      <c r="A4721" s="48">
        <v>412900</v>
      </c>
      <c r="B4721" s="53" t="s">
        <v>77</v>
      </c>
      <c r="C4721" s="58">
        <v>1500</v>
      </c>
      <c r="D4721" s="58">
        <v>3000</v>
      </c>
      <c r="E4721" s="58">
        <v>0</v>
      </c>
      <c r="F4721" s="283">
        <f t="shared" si="1348"/>
        <v>200</v>
      </c>
    </row>
    <row r="4722" spans="1:6" s="30" customFormat="1" x14ac:dyDescent="0.2">
      <c r="A4722" s="48">
        <v>412900</v>
      </c>
      <c r="B4722" s="49" t="s">
        <v>78</v>
      </c>
      <c r="C4722" s="58">
        <v>8800</v>
      </c>
      <c r="D4722" s="58">
        <v>10000</v>
      </c>
      <c r="E4722" s="58">
        <v>0</v>
      </c>
      <c r="F4722" s="283">
        <f t="shared" si="1348"/>
        <v>113.63636363636364</v>
      </c>
    </row>
    <row r="4723" spans="1:6" s="30" customFormat="1" x14ac:dyDescent="0.2">
      <c r="A4723" s="48">
        <v>412900</v>
      </c>
      <c r="B4723" s="49" t="s">
        <v>80</v>
      </c>
      <c r="C4723" s="58">
        <v>1500</v>
      </c>
      <c r="D4723" s="58">
        <v>1500</v>
      </c>
      <c r="E4723" s="58">
        <v>29000</v>
      </c>
      <c r="F4723" s="283">
        <f t="shared" si="1348"/>
        <v>100</v>
      </c>
    </row>
    <row r="4724" spans="1:6" s="55" customFormat="1" ht="40.5" x14ac:dyDescent="0.2">
      <c r="A4724" s="46">
        <v>418000</v>
      </c>
      <c r="B4724" s="51" t="s">
        <v>198</v>
      </c>
      <c r="C4724" s="45">
        <f t="shared" ref="C4724:D4724" si="1353">C4725</f>
        <v>4500</v>
      </c>
      <c r="D4724" s="45">
        <f t="shared" si="1353"/>
        <v>1500</v>
      </c>
      <c r="E4724" s="45">
        <f t="shared" ref="E4724" si="1354">E4725</f>
        <v>0</v>
      </c>
      <c r="F4724" s="282">
        <f t="shared" si="1348"/>
        <v>33.333333333333329</v>
      </c>
    </row>
    <row r="4725" spans="1:6" s="30" customFormat="1" x14ac:dyDescent="0.2">
      <c r="A4725" s="48">
        <v>418400</v>
      </c>
      <c r="B4725" s="49" t="s">
        <v>200</v>
      </c>
      <c r="C4725" s="58">
        <v>4500</v>
      </c>
      <c r="D4725" s="58">
        <v>1500</v>
      </c>
      <c r="E4725" s="58">
        <v>0</v>
      </c>
      <c r="F4725" s="283">
        <f t="shared" si="1348"/>
        <v>33.333333333333329</v>
      </c>
    </row>
    <row r="4726" spans="1:6" s="55" customFormat="1" x14ac:dyDescent="0.2">
      <c r="A4726" s="46">
        <v>480000</v>
      </c>
      <c r="B4726" s="51" t="s">
        <v>202</v>
      </c>
      <c r="C4726" s="45">
        <f>C4727+C4729</f>
        <v>23500</v>
      </c>
      <c r="D4726" s="45">
        <f>D4727+D4729</f>
        <v>27000</v>
      </c>
      <c r="E4726" s="45">
        <f>E4727+E4729</f>
        <v>0</v>
      </c>
      <c r="F4726" s="282">
        <f t="shared" si="1348"/>
        <v>114.89361702127661</v>
      </c>
    </row>
    <row r="4727" spans="1:6" s="55" customFormat="1" x14ac:dyDescent="0.2">
      <c r="A4727" s="46">
        <v>487000</v>
      </c>
      <c r="B4727" s="51" t="s">
        <v>25</v>
      </c>
      <c r="C4727" s="45">
        <f>C4728+0</f>
        <v>23500</v>
      </c>
      <c r="D4727" s="45">
        <f>D4728+0</f>
        <v>24000</v>
      </c>
      <c r="E4727" s="45">
        <f>E4728+0</f>
        <v>0</v>
      </c>
      <c r="F4727" s="282">
        <f t="shared" si="1348"/>
        <v>102.12765957446808</v>
      </c>
    </row>
    <row r="4728" spans="1:6" s="30" customFormat="1" x14ac:dyDescent="0.2">
      <c r="A4728" s="48">
        <v>487100</v>
      </c>
      <c r="B4728" s="49" t="s">
        <v>717</v>
      </c>
      <c r="C4728" s="58">
        <v>23500</v>
      </c>
      <c r="D4728" s="58">
        <v>24000</v>
      </c>
      <c r="E4728" s="58">
        <v>0</v>
      </c>
      <c r="F4728" s="283">
        <f t="shared" si="1348"/>
        <v>102.12765957446808</v>
      </c>
    </row>
    <row r="4729" spans="1:6" s="55" customFormat="1" x14ac:dyDescent="0.2">
      <c r="A4729" s="46">
        <v>488000</v>
      </c>
      <c r="B4729" s="51" t="s">
        <v>31</v>
      </c>
      <c r="C4729" s="45">
        <f t="shared" ref="C4729:D4729" si="1355">C4730</f>
        <v>0</v>
      </c>
      <c r="D4729" s="45">
        <f t="shared" si="1355"/>
        <v>3000</v>
      </c>
      <c r="E4729" s="45">
        <f t="shared" ref="E4729" si="1356">E4730</f>
        <v>0</v>
      </c>
      <c r="F4729" s="282">
        <v>0</v>
      </c>
    </row>
    <row r="4730" spans="1:6" s="30" customFormat="1" x14ac:dyDescent="0.2">
      <c r="A4730" s="48">
        <v>488100</v>
      </c>
      <c r="B4730" s="49" t="s">
        <v>31</v>
      </c>
      <c r="C4730" s="58">
        <v>0</v>
      </c>
      <c r="D4730" s="58">
        <v>3000</v>
      </c>
      <c r="E4730" s="58">
        <v>0</v>
      </c>
      <c r="F4730" s="283">
        <v>0</v>
      </c>
    </row>
    <row r="4731" spans="1:6" s="55" customFormat="1" x14ac:dyDescent="0.2">
      <c r="A4731" s="46">
        <v>510000</v>
      </c>
      <c r="B4731" s="51" t="s">
        <v>244</v>
      </c>
      <c r="C4731" s="45">
        <f>C4732+C4734+0</f>
        <v>58500</v>
      </c>
      <c r="D4731" s="45">
        <f>D4732+D4734+0</f>
        <v>58500</v>
      </c>
      <c r="E4731" s="45">
        <f>E4732+E4734+0</f>
        <v>0</v>
      </c>
      <c r="F4731" s="282">
        <f t="shared" si="1348"/>
        <v>100</v>
      </c>
    </row>
    <row r="4732" spans="1:6" s="55" customFormat="1" x14ac:dyDescent="0.2">
      <c r="A4732" s="46">
        <v>511000</v>
      </c>
      <c r="B4732" s="51" t="s">
        <v>245</v>
      </c>
      <c r="C4732" s="45">
        <f>SUM(C4733:C4733)</f>
        <v>50000</v>
      </c>
      <c r="D4732" s="45">
        <f>SUM(D4733:D4733)</f>
        <v>50000</v>
      </c>
      <c r="E4732" s="45">
        <f>SUM(E4733:E4733)</f>
        <v>0</v>
      </c>
      <c r="F4732" s="282">
        <f t="shared" si="1348"/>
        <v>100</v>
      </c>
    </row>
    <row r="4733" spans="1:6" s="30" customFormat="1" x14ac:dyDescent="0.2">
      <c r="A4733" s="48">
        <v>511300</v>
      </c>
      <c r="B4733" s="49" t="s">
        <v>248</v>
      </c>
      <c r="C4733" s="58">
        <v>50000</v>
      </c>
      <c r="D4733" s="58">
        <v>50000</v>
      </c>
      <c r="E4733" s="58">
        <v>0</v>
      </c>
      <c r="F4733" s="283">
        <f t="shared" si="1348"/>
        <v>100</v>
      </c>
    </row>
    <row r="4734" spans="1:6" s="55" customFormat="1" x14ac:dyDescent="0.2">
      <c r="A4734" s="46">
        <v>516000</v>
      </c>
      <c r="B4734" s="51" t="s">
        <v>256</v>
      </c>
      <c r="C4734" s="45">
        <f t="shared" ref="C4734:D4734" si="1357">C4735</f>
        <v>8500</v>
      </c>
      <c r="D4734" s="45">
        <f t="shared" si="1357"/>
        <v>8500</v>
      </c>
      <c r="E4734" s="45">
        <f t="shared" ref="E4734" si="1358">E4735</f>
        <v>0</v>
      </c>
      <c r="F4734" s="282">
        <f t="shared" si="1348"/>
        <v>100</v>
      </c>
    </row>
    <row r="4735" spans="1:6" s="30" customFormat="1" x14ac:dyDescent="0.2">
      <c r="A4735" s="48">
        <v>516100</v>
      </c>
      <c r="B4735" s="49" t="s">
        <v>256</v>
      </c>
      <c r="C4735" s="58">
        <v>8500</v>
      </c>
      <c r="D4735" s="58">
        <v>8500</v>
      </c>
      <c r="E4735" s="58">
        <v>0</v>
      </c>
      <c r="F4735" s="283">
        <f t="shared" si="1348"/>
        <v>100</v>
      </c>
    </row>
    <row r="4736" spans="1:6" s="55" customFormat="1" x14ac:dyDescent="0.2">
      <c r="A4736" s="46">
        <v>630000</v>
      </c>
      <c r="B4736" s="51" t="s">
        <v>275</v>
      </c>
      <c r="C4736" s="45">
        <f>C4737+C4739</f>
        <v>111000</v>
      </c>
      <c r="D4736" s="45">
        <f>D4737+D4739</f>
        <v>214500</v>
      </c>
      <c r="E4736" s="45">
        <f>E4737+E4739</f>
        <v>0</v>
      </c>
      <c r="F4736" s="282">
        <f t="shared" si="1348"/>
        <v>193.24324324324326</v>
      </c>
    </row>
    <row r="4737" spans="1:6" s="55" customFormat="1" x14ac:dyDescent="0.2">
      <c r="A4737" s="46">
        <v>631000</v>
      </c>
      <c r="B4737" s="51" t="s">
        <v>276</v>
      </c>
      <c r="C4737" s="45">
        <f>0+C4738</f>
        <v>5000</v>
      </c>
      <c r="D4737" s="45">
        <f>0+D4738</f>
        <v>4500</v>
      </c>
      <c r="E4737" s="45">
        <f>0+E4738</f>
        <v>0</v>
      </c>
      <c r="F4737" s="282">
        <f t="shared" si="1348"/>
        <v>90</v>
      </c>
    </row>
    <row r="4738" spans="1:6" s="30" customFormat="1" x14ac:dyDescent="0.2">
      <c r="A4738" s="56">
        <v>631300</v>
      </c>
      <c r="B4738" s="49" t="s">
        <v>723</v>
      </c>
      <c r="C4738" s="58">
        <v>5000</v>
      </c>
      <c r="D4738" s="58">
        <v>4500</v>
      </c>
      <c r="E4738" s="58">
        <v>0</v>
      </c>
      <c r="F4738" s="283">
        <f t="shared" si="1348"/>
        <v>90</v>
      </c>
    </row>
    <row r="4739" spans="1:6" s="55" customFormat="1" x14ac:dyDescent="0.2">
      <c r="A4739" s="46">
        <v>638000</v>
      </c>
      <c r="B4739" s="51" t="s">
        <v>282</v>
      </c>
      <c r="C4739" s="45">
        <f t="shared" ref="C4739:D4739" si="1359">C4740</f>
        <v>106000</v>
      </c>
      <c r="D4739" s="45">
        <f t="shared" si="1359"/>
        <v>210000</v>
      </c>
      <c r="E4739" s="45">
        <f t="shared" ref="E4739" si="1360">E4740</f>
        <v>0</v>
      </c>
      <c r="F4739" s="282">
        <f t="shared" si="1348"/>
        <v>198.11320754716982</v>
      </c>
    </row>
    <row r="4740" spans="1:6" s="30" customFormat="1" x14ac:dyDescent="0.2">
      <c r="A4740" s="48">
        <v>638100</v>
      </c>
      <c r="B4740" s="49" t="s">
        <v>283</v>
      </c>
      <c r="C4740" s="58">
        <v>106000</v>
      </c>
      <c r="D4740" s="58">
        <v>210000</v>
      </c>
      <c r="E4740" s="58">
        <v>0</v>
      </c>
      <c r="F4740" s="283">
        <f t="shared" si="1348"/>
        <v>198.11320754716982</v>
      </c>
    </row>
    <row r="4741" spans="1:6" s="30" customFormat="1" x14ac:dyDescent="0.2">
      <c r="A4741" s="89"/>
      <c r="B4741" s="83" t="s">
        <v>292</v>
      </c>
      <c r="C4741" s="87">
        <f>C4705+C4731+C4736+C4726</f>
        <v>5266800</v>
      </c>
      <c r="D4741" s="87">
        <f>D4705+D4731+D4736+D4726</f>
        <v>5571600</v>
      </c>
      <c r="E4741" s="87">
        <f>E4705+E4731+E4736+E4726</f>
        <v>34000</v>
      </c>
      <c r="F4741" s="34">
        <f t="shared" si="1348"/>
        <v>105.78719526087947</v>
      </c>
    </row>
    <row r="4742" spans="1:6" s="30" customFormat="1" x14ac:dyDescent="0.2">
      <c r="A4742" s="66"/>
      <c r="B4742" s="44"/>
      <c r="C4742" s="50"/>
      <c r="D4742" s="50"/>
      <c r="E4742" s="50"/>
      <c r="F4742" s="284"/>
    </row>
    <row r="4743" spans="1:6" s="30" customFormat="1" x14ac:dyDescent="0.2">
      <c r="A4743" s="43"/>
      <c r="B4743" s="44"/>
      <c r="C4743" s="50"/>
      <c r="D4743" s="50"/>
      <c r="E4743" s="50"/>
      <c r="F4743" s="284"/>
    </row>
    <row r="4744" spans="1:6" s="30" customFormat="1" x14ac:dyDescent="0.2">
      <c r="A4744" s="48" t="s">
        <v>513</v>
      </c>
      <c r="B4744" s="51"/>
      <c r="C4744" s="50"/>
      <c r="D4744" s="50"/>
      <c r="E4744" s="50"/>
      <c r="F4744" s="284"/>
    </row>
    <row r="4745" spans="1:6" s="30" customFormat="1" x14ac:dyDescent="0.2">
      <c r="A4745" s="48" t="s">
        <v>514</v>
      </c>
      <c r="B4745" s="51"/>
      <c r="C4745" s="50"/>
      <c r="D4745" s="50"/>
      <c r="E4745" s="50"/>
      <c r="F4745" s="284"/>
    </row>
    <row r="4746" spans="1:6" s="30" customFormat="1" x14ac:dyDescent="0.2">
      <c r="A4746" s="48" t="s">
        <v>317</v>
      </c>
      <c r="B4746" s="51"/>
      <c r="C4746" s="50"/>
      <c r="D4746" s="50"/>
      <c r="E4746" s="50"/>
      <c r="F4746" s="284"/>
    </row>
    <row r="4747" spans="1:6" s="30" customFormat="1" x14ac:dyDescent="0.2">
      <c r="A4747" s="48" t="s">
        <v>291</v>
      </c>
      <c r="B4747" s="51"/>
      <c r="C4747" s="50"/>
      <c r="D4747" s="50"/>
      <c r="E4747" s="50"/>
      <c r="F4747" s="284"/>
    </row>
    <row r="4748" spans="1:6" s="30" customFormat="1" x14ac:dyDescent="0.2">
      <c r="A4748" s="66"/>
      <c r="B4748" s="79"/>
      <c r="C4748" s="67"/>
      <c r="D4748" s="67"/>
      <c r="E4748" s="67"/>
      <c r="F4748" s="279"/>
    </row>
    <row r="4749" spans="1:6" s="30" customFormat="1" x14ac:dyDescent="0.2">
      <c r="A4749" s="46">
        <v>410000</v>
      </c>
      <c r="B4749" s="47" t="s">
        <v>44</v>
      </c>
      <c r="C4749" s="45">
        <f>C4750+C4755+C4775+C4777+C4797+C4800</f>
        <v>82587800</v>
      </c>
      <c r="D4749" s="45">
        <f>D4750+D4755+D4775+D4777+D4797+D4800</f>
        <v>83368500</v>
      </c>
      <c r="E4749" s="45">
        <f>E4750+E4755+E4775+E4777+E4797+E4800</f>
        <v>0</v>
      </c>
      <c r="F4749" s="282">
        <f t="shared" ref="F4749:F4778" si="1361">D4749/C4749*100</f>
        <v>100.94529700512666</v>
      </c>
    </row>
    <row r="4750" spans="1:6" s="30" customFormat="1" x14ac:dyDescent="0.2">
      <c r="A4750" s="46">
        <v>411000</v>
      </c>
      <c r="B4750" s="47" t="s">
        <v>45</v>
      </c>
      <c r="C4750" s="45">
        <f t="shared" ref="C4750:D4750" si="1362">SUM(C4751:C4754)</f>
        <v>2291800</v>
      </c>
      <c r="D4750" s="45">
        <f t="shared" si="1362"/>
        <v>2295000</v>
      </c>
      <c r="E4750" s="45">
        <f t="shared" ref="E4750" si="1363">SUM(E4751:E4754)</f>
        <v>0</v>
      </c>
      <c r="F4750" s="282">
        <f t="shared" si="1361"/>
        <v>100.1396282398115</v>
      </c>
    </row>
    <row r="4751" spans="1:6" s="30" customFormat="1" x14ac:dyDescent="0.2">
      <c r="A4751" s="48">
        <v>411100</v>
      </c>
      <c r="B4751" s="49" t="s">
        <v>46</v>
      </c>
      <c r="C4751" s="58">
        <v>2106200</v>
      </c>
      <c r="D4751" s="58">
        <v>2100000</v>
      </c>
      <c r="E4751" s="58">
        <v>0</v>
      </c>
      <c r="F4751" s="283">
        <f t="shared" si="1361"/>
        <v>99.705630994207567</v>
      </c>
    </row>
    <row r="4752" spans="1:6" s="30" customFormat="1" x14ac:dyDescent="0.2">
      <c r="A4752" s="48">
        <v>411200</v>
      </c>
      <c r="B4752" s="49" t="s">
        <v>47</v>
      </c>
      <c r="C4752" s="58">
        <v>98600</v>
      </c>
      <c r="D4752" s="58">
        <v>110000</v>
      </c>
      <c r="E4752" s="58">
        <v>0</v>
      </c>
      <c r="F4752" s="283">
        <f t="shared" si="1361"/>
        <v>111.56186612576064</v>
      </c>
    </row>
    <row r="4753" spans="1:6" s="30" customFormat="1" ht="40.5" x14ac:dyDescent="0.2">
      <c r="A4753" s="48">
        <v>411300</v>
      </c>
      <c r="B4753" s="49" t="s">
        <v>48</v>
      </c>
      <c r="C4753" s="58">
        <v>70000</v>
      </c>
      <c r="D4753" s="58">
        <v>60000</v>
      </c>
      <c r="E4753" s="58">
        <v>0</v>
      </c>
      <c r="F4753" s="283">
        <f t="shared" si="1361"/>
        <v>85.714285714285708</v>
      </c>
    </row>
    <row r="4754" spans="1:6" s="30" customFormat="1" x14ac:dyDescent="0.2">
      <c r="A4754" s="48">
        <v>411400</v>
      </c>
      <c r="B4754" s="49" t="s">
        <v>49</v>
      </c>
      <c r="C4754" s="58">
        <v>17000</v>
      </c>
      <c r="D4754" s="58">
        <v>25000</v>
      </c>
      <c r="E4754" s="58">
        <v>0</v>
      </c>
      <c r="F4754" s="283">
        <f t="shared" si="1361"/>
        <v>147.05882352941177</v>
      </c>
    </row>
    <row r="4755" spans="1:6" s="30" customFormat="1" x14ac:dyDescent="0.2">
      <c r="A4755" s="46">
        <v>412000</v>
      </c>
      <c r="B4755" s="51" t="s">
        <v>50</v>
      </c>
      <c r="C4755" s="45">
        <f>SUM(C4756:C4774)</f>
        <v>543000</v>
      </c>
      <c r="D4755" s="45">
        <f>SUM(D4756:D4774)</f>
        <v>585500</v>
      </c>
      <c r="E4755" s="45">
        <f>SUM(E4756:E4774)</f>
        <v>0</v>
      </c>
      <c r="F4755" s="282">
        <f t="shared" si="1361"/>
        <v>107.82688766114181</v>
      </c>
    </row>
    <row r="4756" spans="1:6" s="30" customFormat="1" x14ac:dyDescent="0.2">
      <c r="A4756" s="56">
        <v>412100</v>
      </c>
      <c r="B4756" s="49" t="s">
        <v>51</v>
      </c>
      <c r="C4756" s="58">
        <v>20000</v>
      </c>
      <c r="D4756" s="58">
        <v>20000</v>
      </c>
      <c r="E4756" s="58">
        <v>0</v>
      </c>
      <c r="F4756" s="283">
        <f t="shared" si="1361"/>
        <v>100</v>
      </c>
    </row>
    <row r="4757" spans="1:6" s="30" customFormat="1" x14ac:dyDescent="0.2">
      <c r="A4757" s="48">
        <v>412200</v>
      </c>
      <c r="B4757" s="49" t="s">
        <v>52</v>
      </c>
      <c r="C4757" s="58">
        <v>23000</v>
      </c>
      <c r="D4757" s="58">
        <v>22800</v>
      </c>
      <c r="E4757" s="58">
        <v>0</v>
      </c>
      <c r="F4757" s="283">
        <f t="shared" si="1361"/>
        <v>99.130434782608702</v>
      </c>
    </row>
    <row r="4758" spans="1:6" s="30" customFormat="1" x14ac:dyDescent="0.2">
      <c r="A4758" s="48">
        <v>412300</v>
      </c>
      <c r="B4758" s="49" t="s">
        <v>53</v>
      </c>
      <c r="C4758" s="58">
        <v>25000</v>
      </c>
      <c r="D4758" s="58">
        <v>25000</v>
      </c>
      <c r="E4758" s="58">
        <v>0</v>
      </c>
      <c r="F4758" s="283">
        <f t="shared" si="1361"/>
        <v>100</v>
      </c>
    </row>
    <row r="4759" spans="1:6" s="30" customFormat="1" x14ac:dyDescent="0.2">
      <c r="A4759" s="48">
        <v>412500</v>
      </c>
      <c r="B4759" s="49" t="s">
        <v>57</v>
      </c>
      <c r="C4759" s="58">
        <v>22000</v>
      </c>
      <c r="D4759" s="58">
        <v>22000.000000000007</v>
      </c>
      <c r="E4759" s="58">
        <v>0</v>
      </c>
      <c r="F4759" s="283">
        <f t="shared" si="1361"/>
        <v>100.00000000000003</v>
      </c>
    </row>
    <row r="4760" spans="1:6" s="30" customFormat="1" x14ac:dyDescent="0.2">
      <c r="A4760" s="48">
        <v>412600</v>
      </c>
      <c r="B4760" s="49" t="s">
        <v>58</v>
      </c>
      <c r="C4760" s="58">
        <v>55000</v>
      </c>
      <c r="D4760" s="58">
        <v>59999.999999999971</v>
      </c>
      <c r="E4760" s="58">
        <v>0</v>
      </c>
      <c r="F4760" s="283">
        <f t="shared" si="1361"/>
        <v>109.09090909090904</v>
      </c>
    </row>
    <row r="4761" spans="1:6" s="30" customFormat="1" x14ac:dyDescent="0.2">
      <c r="A4761" s="48">
        <v>412700</v>
      </c>
      <c r="B4761" s="49" t="s">
        <v>60</v>
      </c>
      <c r="C4761" s="58">
        <v>200000</v>
      </c>
      <c r="D4761" s="58">
        <v>210000</v>
      </c>
      <c r="E4761" s="58">
        <v>0</v>
      </c>
      <c r="F4761" s="283">
        <f t="shared" si="1361"/>
        <v>105</v>
      </c>
    </row>
    <row r="4762" spans="1:6" s="30" customFormat="1" ht="20.25" customHeight="1" x14ac:dyDescent="0.2">
      <c r="A4762" s="48">
        <v>412700</v>
      </c>
      <c r="B4762" s="49" t="s">
        <v>70</v>
      </c>
      <c r="C4762" s="58">
        <v>10000</v>
      </c>
      <c r="D4762" s="58">
        <v>10000</v>
      </c>
      <c r="E4762" s="58">
        <v>0</v>
      </c>
      <c r="F4762" s="283">
        <f t="shared" si="1361"/>
        <v>100</v>
      </c>
    </row>
    <row r="4763" spans="1:6" s="30" customFormat="1" ht="20.25" customHeight="1" x14ac:dyDescent="0.2">
      <c r="A4763" s="48">
        <v>412700</v>
      </c>
      <c r="B4763" s="49" t="s">
        <v>71</v>
      </c>
      <c r="C4763" s="58">
        <v>6000</v>
      </c>
      <c r="D4763" s="58">
        <v>6000</v>
      </c>
      <c r="E4763" s="58">
        <v>0</v>
      </c>
      <c r="F4763" s="283">
        <f t="shared" si="1361"/>
        <v>100</v>
      </c>
    </row>
    <row r="4764" spans="1:6" s="30" customFormat="1" x14ac:dyDescent="0.2">
      <c r="A4764" s="48">
        <v>412700</v>
      </c>
      <c r="B4764" s="49" t="s">
        <v>72</v>
      </c>
      <c r="C4764" s="58">
        <v>30000</v>
      </c>
      <c r="D4764" s="58">
        <v>30000</v>
      </c>
      <c r="E4764" s="58">
        <v>0</v>
      </c>
      <c r="F4764" s="283">
        <f t="shared" si="1361"/>
        <v>100</v>
      </c>
    </row>
    <row r="4765" spans="1:6" s="30" customFormat="1" x14ac:dyDescent="0.2">
      <c r="A4765" s="48">
        <v>412900</v>
      </c>
      <c r="B4765" s="53" t="s">
        <v>74</v>
      </c>
      <c r="C4765" s="58">
        <v>1000</v>
      </c>
      <c r="D4765" s="58">
        <v>2200</v>
      </c>
      <c r="E4765" s="58">
        <v>0</v>
      </c>
      <c r="F4765" s="283">
        <f t="shared" si="1361"/>
        <v>220.00000000000003</v>
      </c>
    </row>
    <row r="4766" spans="1:6" s="30" customFormat="1" x14ac:dyDescent="0.2">
      <c r="A4766" s="48">
        <v>412900</v>
      </c>
      <c r="B4766" s="53" t="s">
        <v>75</v>
      </c>
      <c r="C4766" s="58">
        <v>75000</v>
      </c>
      <c r="D4766" s="58">
        <v>90000</v>
      </c>
      <c r="E4766" s="58">
        <v>0</v>
      </c>
      <c r="F4766" s="283">
        <f t="shared" si="1361"/>
        <v>120</v>
      </c>
    </row>
    <row r="4767" spans="1:6" s="30" customFormat="1" x14ac:dyDescent="0.2">
      <c r="A4767" s="48">
        <v>412900</v>
      </c>
      <c r="B4767" s="53" t="s">
        <v>76</v>
      </c>
      <c r="C4767" s="58">
        <v>3999.9999999999995</v>
      </c>
      <c r="D4767" s="58">
        <v>5999.9999999999982</v>
      </c>
      <c r="E4767" s="58">
        <v>0</v>
      </c>
      <c r="F4767" s="283">
        <f t="shared" si="1361"/>
        <v>149.99999999999997</v>
      </c>
    </row>
    <row r="4768" spans="1:6" s="30" customFormat="1" x14ac:dyDescent="0.2">
      <c r="A4768" s="48">
        <v>412900</v>
      </c>
      <c r="B4768" s="53" t="s">
        <v>77</v>
      </c>
      <c r="C4768" s="58">
        <v>1000</v>
      </c>
      <c r="D4768" s="58">
        <v>3000</v>
      </c>
      <c r="E4768" s="58">
        <v>0</v>
      </c>
      <c r="F4768" s="283">
        <f t="shared" si="1361"/>
        <v>300</v>
      </c>
    </row>
    <row r="4769" spans="1:6" s="30" customFormat="1" x14ac:dyDescent="0.2">
      <c r="A4769" s="48">
        <v>412900</v>
      </c>
      <c r="B4769" s="53" t="s">
        <v>78</v>
      </c>
      <c r="C4769" s="58">
        <v>5000</v>
      </c>
      <c r="D4769" s="58">
        <v>5000</v>
      </c>
      <c r="E4769" s="58">
        <v>0</v>
      </c>
      <c r="F4769" s="283">
        <f t="shared" si="1361"/>
        <v>100</v>
      </c>
    </row>
    <row r="4770" spans="1:6" s="30" customFormat="1" x14ac:dyDescent="0.2">
      <c r="A4770" s="48">
        <v>412900</v>
      </c>
      <c r="B4770" s="49" t="s">
        <v>80</v>
      </c>
      <c r="C4770" s="58">
        <v>1000</v>
      </c>
      <c r="D4770" s="58">
        <v>8500</v>
      </c>
      <c r="E4770" s="58">
        <v>0</v>
      </c>
      <c r="F4770" s="283"/>
    </row>
    <row r="4771" spans="1:6" s="30" customFormat="1" x14ac:dyDescent="0.2">
      <c r="A4771" s="48">
        <v>412900</v>
      </c>
      <c r="B4771" s="49" t="s">
        <v>81</v>
      </c>
      <c r="C4771" s="58">
        <v>26000</v>
      </c>
      <c r="D4771" s="58">
        <v>26000.000000000004</v>
      </c>
      <c r="E4771" s="58">
        <v>0</v>
      </c>
      <c r="F4771" s="283">
        <f t="shared" si="1361"/>
        <v>100.00000000000003</v>
      </c>
    </row>
    <row r="4772" spans="1:6" s="30" customFormat="1" x14ac:dyDescent="0.2">
      <c r="A4772" s="48">
        <v>412900</v>
      </c>
      <c r="B4772" s="49" t="s">
        <v>88</v>
      </c>
      <c r="C4772" s="58">
        <v>13000</v>
      </c>
      <c r="D4772" s="58">
        <v>13000</v>
      </c>
      <c r="E4772" s="58">
        <v>0</v>
      </c>
      <c r="F4772" s="283">
        <f t="shared" si="1361"/>
        <v>100</v>
      </c>
    </row>
    <row r="4773" spans="1:6" s="30" customFormat="1" x14ac:dyDescent="0.2">
      <c r="A4773" s="48">
        <v>412900</v>
      </c>
      <c r="B4773" s="49" t="s">
        <v>89</v>
      </c>
      <c r="C4773" s="58">
        <v>20000</v>
      </c>
      <c r="D4773" s="58">
        <v>20000</v>
      </c>
      <c r="E4773" s="58">
        <v>0</v>
      </c>
      <c r="F4773" s="283">
        <f t="shared" si="1361"/>
        <v>100</v>
      </c>
    </row>
    <row r="4774" spans="1:6" s="30" customFormat="1" ht="40.5" x14ac:dyDescent="0.2">
      <c r="A4774" s="48">
        <v>412900</v>
      </c>
      <c r="B4774" s="49" t="s">
        <v>90</v>
      </c>
      <c r="C4774" s="58">
        <v>6000</v>
      </c>
      <c r="D4774" s="58">
        <v>6000</v>
      </c>
      <c r="E4774" s="58">
        <v>0</v>
      </c>
      <c r="F4774" s="283">
        <f t="shared" si="1361"/>
        <v>100</v>
      </c>
    </row>
    <row r="4775" spans="1:6" s="30" customFormat="1" x14ac:dyDescent="0.2">
      <c r="A4775" s="46">
        <v>414000</v>
      </c>
      <c r="B4775" s="51" t="s">
        <v>107</v>
      </c>
      <c r="C4775" s="45">
        <f>SUM(C4776:C4776)</f>
        <v>2700000</v>
      </c>
      <c r="D4775" s="45">
        <f>SUM(D4776:D4776)</f>
        <v>2800000</v>
      </c>
      <c r="E4775" s="45">
        <f>SUM(E4776:E4776)</f>
        <v>0</v>
      </c>
      <c r="F4775" s="282">
        <f t="shared" si="1361"/>
        <v>103.7037037037037</v>
      </c>
    </row>
    <row r="4776" spans="1:6" s="30" customFormat="1" x14ac:dyDescent="0.2">
      <c r="A4776" s="48">
        <v>414100</v>
      </c>
      <c r="B4776" s="49" t="s">
        <v>118</v>
      </c>
      <c r="C4776" s="58">
        <v>2700000</v>
      </c>
      <c r="D4776" s="58">
        <v>2800000</v>
      </c>
      <c r="E4776" s="58">
        <v>0</v>
      </c>
      <c r="F4776" s="283">
        <f t="shared" si="1361"/>
        <v>103.7037037037037</v>
      </c>
    </row>
    <row r="4777" spans="1:6" s="30" customFormat="1" x14ac:dyDescent="0.2">
      <c r="A4777" s="46">
        <v>415000</v>
      </c>
      <c r="B4777" s="51" t="s">
        <v>119</v>
      </c>
      <c r="C4777" s="45">
        <f>SUM(C4778:C4796)</f>
        <v>6645000</v>
      </c>
      <c r="D4777" s="45">
        <f>SUM(D4778:D4796)</f>
        <v>7180000</v>
      </c>
      <c r="E4777" s="45">
        <f>SUM(E4778:E4796)</f>
        <v>0</v>
      </c>
      <c r="F4777" s="282">
        <f t="shared" si="1361"/>
        <v>108.05116629044393</v>
      </c>
    </row>
    <row r="4778" spans="1:6" s="30" customFormat="1" x14ac:dyDescent="0.2">
      <c r="A4778" s="48">
        <v>415200</v>
      </c>
      <c r="B4778" s="49" t="s">
        <v>515</v>
      </c>
      <c r="C4778" s="58">
        <v>70000</v>
      </c>
      <c r="D4778" s="58">
        <v>70000</v>
      </c>
      <c r="E4778" s="58">
        <v>0</v>
      </c>
      <c r="F4778" s="283">
        <f t="shared" si="1361"/>
        <v>100</v>
      </c>
    </row>
    <row r="4779" spans="1:6" s="30" customFormat="1" ht="40.5" x14ac:dyDescent="0.2">
      <c r="A4779" s="48">
        <v>415200</v>
      </c>
      <c r="B4779" s="49" t="s">
        <v>155</v>
      </c>
      <c r="C4779" s="58">
        <v>13000</v>
      </c>
      <c r="D4779" s="58">
        <v>13000</v>
      </c>
      <c r="E4779" s="58">
        <v>0</v>
      </c>
      <c r="F4779" s="283">
        <f t="shared" ref="F4779:F4804" si="1364">D4779/C4779*100</f>
        <v>100</v>
      </c>
    </row>
    <row r="4780" spans="1:6" s="30" customFormat="1" ht="40.5" x14ac:dyDescent="0.2">
      <c r="A4780" s="48">
        <v>415200</v>
      </c>
      <c r="B4780" s="49" t="s">
        <v>156</v>
      </c>
      <c r="C4780" s="58">
        <v>350000</v>
      </c>
      <c r="D4780" s="58">
        <v>350000</v>
      </c>
      <c r="E4780" s="58">
        <v>0</v>
      </c>
      <c r="F4780" s="283">
        <f t="shared" si="1364"/>
        <v>100</v>
      </c>
    </row>
    <row r="4781" spans="1:6" s="30" customFormat="1" x14ac:dyDescent="0.2">
      <c r="A4781" s="48">
        <v>415200</v>
      </c>
      <c r="B4781" s="49" t="s">
        <v>157</v>
      </c>
      <c r="C4781" s="58">
        <v>35000</v>
      </c>
      <c r="D4781" s="58">
        <v>35000</v>
      </c>
      <c r="E4781" s="58">
        <v>0</v>
      </c>
      <c r="F4781" s="283">
        <f t="shared" si="1364"/>
        <v>100</v>
      </c>
    </row>
    <row r="4782" spans="1:6" s="30" customFormat="1" x14ac:dyDescent="0.2">
      <c r="A4782" s="48">
        <v>415200</v>
      </c>
      <c r="B4782" s="49" t="s">
        <v>158</v>
      </c>
      <c r="C4782" s="58">
        <v>40000</v>
      </c>
      <c r="D4782" s="58">
        <v>40000</v>
      </c>
      <c r="E4782" s="58">
        <v>0</v>
      </c>
      <c r="F4782" s="283">
        <f t="shared" si="1364"/>
        <v>100</v>
      </c>
    </row>
    <row r="4783" spans="1:6" s="30" customFormat="1" ht="20.25" customHeight="1" x14ac:dyDescent="0.2">
      <c r="A4783" s="48">
        <v>415200</v>
      </c>
      <c r="B4783" s="49" t="s">
        <v>159</v>
      </c>
      <c r="C4783" s="58">
        <v>70000</v>
      </c>
      <c r="D4783" s="58">
        <v>70000</v>
      </c>
      <c r="E4783" s="58">
        <v>0</v>
      </c>
      <c r="F4783" s="283">
        <f t="shared" si="1364"/>
        <v>100</v>
      </c>
    </row>
    <row r="4784" spans="1:6" s="30" customFormat="1" x14ac:dyDescent="0.2">
      <c r="A4784" s="48">
        <v>415200</v>
      </c>
      <c r="B4784" s="49" t="s">
        <v>160</v>
      </c>
      <c r="C4784" s="58">
        <v>500000</v>
      </c>
      <c r="D4784" s="58">
        <v>500000</v>
      </c>
      <c r="E4784" s="58">
        <v>0</v>
      </c>
      <c r="F4784" s="283">
        <f t="shared" si="1364"/>
        <v>100</v>
      </c>
    </row>
    <row r="4785" spans="1:6" s="30" customFormat="1" x14ac:dyDescent="0.2">
      <c r="A4785" s="48">
        <v>415200</v>
      </c>
      <c r="B4785" s="49" t="s">
        <v>753</v>
      </c>
      <c r="C4785" s="58">
        <v>95000</v>
      </c>
      <c r="D4785" s="58">
        <v>95000</v>
      </c>
      <c r="E4785" s="58">
        <v>0</v>
      </c>
      <c r="F4785" s="283">
        <f t="shared" si="1364"/>
        <v>100</v>
      </c>
    </row>
    <row r="4786" spans="1:6" s="30" customFormat="1" x14ac:dyDescent="0.2">
      <c r="A4786" s="48">
        <v>415200</v>
      </c>
      <c r="B4786" s="49" t="s">
        <v>161</v>
      </c>
      <c r="C4786" s="58">
        <v>40000</v>
      </c>
      <c r="D4786" s="58">
        <v>61000</v>
      </c>
      <c r="E4786" s="58">
        <v>0</v>
      </c>
      <c r="F4786" s="283">
        <f t="shared" si="1364"/>
        <v>152.5</v>
      </c>
    </row>
    <row r="4787" spans="1:6" s="30" customFormat="1" x14ac:dyDescent="0.2">
      <c r="A4787" s="48">
        <v>415200</v>
      </c>
      <c r="B4787" s="49" t="s">
        <v>162</v>
      </c>
      <c r="C4787" s="58">
        <v>70000</v>
      </c>
      <c r="D4787" s="58">
        <v>70000</v>
      </c>
      <c r="E4787" s="58">
        <v>0</v>
      </c>
      <c r="F4787" s="283">
        <f t="shared" si="1364"/>
        <v>100</v>
      </c>
    </row>
    <row r="4788" spans="1:6" s="30" customFormat="1" x14ac:dyDescent="0.2">
      <c r="A4788" s="48">
        <v>415200</v>
      </c>
      <c r="B4788" s="49" t="s">
        <v>140</v>
      </c>
      <c r="C4788" s="58">
        <v>1400000</v>
      </c>
      <c r="D4788" s="58">
        <v>1400000</v>
      </c>
      <c r="E4788" s="58">
        <v>0</v>
      </c>
      <c r="F4788" s="283">
        <f t="shared" si="1364"/>
        <v>100</v>
      </c>
    </row>
    <row r="4789" spans="1:6" s="30" customFormat="1" ht="40.5" x14ac:dyDescent="0.2">
      <c r="A4789" s="48">
        <v>415200</v>
      </c>
      <c r="B4789" s="49" t="s">
        <v>163</v>
      </c>
      <c r="C4789" s="58">
        <v>50000</v>
      </c>
      <c r="D4789" s="58">
        <v>50000</v>
      </c>
      <c r="E4789" s="58">
        <v>0</v>
      </c>
      <c r="F4789" s="283">
        <f t="shared" si="1364"/>
        <v>100</v>
      </c>
    </row>
    <row r="4790" spans="1:6" s="30" customFormat="1" x14ac:dyDescent="0.2">
      <c r="A4790" s="48">
        <v>415200</v>
      </c>
      <c r="B4790" s="49" t="s">
        <v>164</v>
      </c>
      <c r="C4790" s="58">
        <v>420000</v>
      </c>
      <c r="D4790" s="58">
        <v>460000</v>
      </c>
      <c r="E4790" s="58">
        <v>0</v>
      </c>
      <c r="F4790" s="283">
        <f t="shared" si="1364"/>
        <v>109.52380952380953</v>
      </c>
    </row>
    <row r="4791" spans="1:6" s="30" customFormat="1" x14ac:dyDescent="0.2">
      <c r="A4791" s="48">
        <v>415200</v>
      </c>
      <c r="B4791" s="49" t="s">
        <v>165</v>
      </c>
      <c r="C4791" s="58">
        <v>210000</v>
      </c>
      <c r="D4791" s="58">
        <v>210000</v>
      </c>
      <c r="E4791" s="58">
        <v>0</v>
      </c>
      <c r="F4791" s="283">
        <f t="shared" si="1364"/>
        <v>100</v>
      </c>
    </row>
    <row r="4792" spans="1:6" s="30" customFormat="1" x14ac:dyDescent="0.2">
      <c r="A4792" s="48">
        <v>415200</v>
      </c>
      <c r="B4792" s="49" t="s">
        <v>754</v>
      </c>
      <c r="C4792" s="58">
        <v>3000000</v>
      </c>
      <c r="D4792" s="58">
        <v>3474000</v>
      </c>
      <c r="E4792" s="58">
        <v>0</v>
      </c>
      <c r="F4792" s="283">
        <f t="shared" si="1364"/>
        <v>115.8</v>
      </c>
    </row>
    <row r="4793" spans="1:6" s="30" customFormat="1" x14ac:dyDescent="0.2">
      <c r="A4793" s="48">
        <v>415200</v>
      </c>
      <c r="B4793" s="49" t="s">
        <v>854</v>
      </c>
      <c r="C4793" s="58">
        <v>170000</v>
      </c>
      <c r="D4793" s="58">
        <v>170000</v>
      </c>
      <c r="E4793" s="58">
        <v>0</v>
      </c>
      <c r="F4793" s="283">
        <f t="shared" si="1364"/>
        <v>100</v>
      </c>
    </row>
    <row r="4794" spans="1:6" s="30" customFormat="1" x14ac:dyDescent="0.2">
      <c r="A4794" s="48">
        <v>415200</v>
      </c>
      <c r="B4794" s="49" t="s">
        <v>343</v>
      </c>
      <c r="C4794" s="58">
        <v>22000</v>
      </c>
      <c r="D4794" s="58">
        <v>22000</v>
      </c>
      <c r="E4794" s="58">
        <v>0</v>
      </c>
      <c r="F4794" s="283">
        <f t="shared" si="1364"/>
        <v>100</v>
      </c>
    </row>
    <row r="4795" spans="1:6" s="30" customFormat="1" x14ac:dyDescent="0.2">
      <c r="A4795" s="48">
        <v>415200</v>
      </c>
      <c r="B4795" s="49" t="s">
        <v>166</v>
      </c>
      <c r="C4795" s="58">
        <v>40000</v>
      </c>
      <c r="D4795" s="58">
        <v>40000</v>
      </c>
      <c r="E4795" s="58">
        <v>0</v>
      </c>
      <c r="F4795" s="283">
        <f t="shared" si="1364"/>
        <v>100</v>
      </c>
    </row>
    <row r="4796" spans="1:6" s="30" customFormat="1" ht="40.5" x14ac:dyDescent="0.2">
      <c r="A4796" s="48">
        <v>415200</v>
      </c>
      <c r="B4796" s="49" t="s">
        <v>167</v>
      </c>
      <c r="C4796" s="58">
        <v>50000</v>
      </c>
      <c r="D4796" s="58">
        <v>50000</v>
      </c>
      <c r="E4796" s="58">
        <v>0</v>
      </c>
      <c r="F4796" s="283">
        <f t="shared" si="1364"/>
        <v>100</v>
      </c>
    </row>
    <row r="4797" spans="1:6" s="30" customFormat="1" x14ac:dyDescent="0.2">
      <c r="A4797" s="46">
        <v>416000</v>
      </c>
      <c r="B4797" s="51" t="s">
        <v>168</v>
      </c>
      <c r="C4797" s="45">
        <f t="shared" ref="C4797:D4797" si="1365">SUM(C4798:C4799)</f>
        <v>70400000</v>
      </c>
      <c r="D4797" s="45">
        <f t="shared" si="1365"/>
        <v>70500000</v>
      </c>
      <c r="E4797" s="45">
        <f t="shared" ref="E4797" si="1366">SUM(E4798:E4799)</f>
        <v>0</v>
      </c>
      <c r="F4797" s="282">
        <f t="shared" si="1364"/>
        <v>100.14204545454545</v>
      </c>
    </row>
    <row r="4798" spans="1:6" s="30" customFormat="1" x14ac:dyDescent="0.2">
      <c r="A4798" s="48">
        <v>416100</v>
      </c>
      <c r="B4798" s="49" t="s">
        <v>191</v>
      </c>
      <c r="C4798" s="58">
        <v>70000000</v>
      </c>
      <c r="D4798" s="58">
        <v>70000000</v>
      </c>
      <c r="E4798" s="58">
        <v>0</v>
      </c>
      <c r="F4798" s="283">
        <f t="shared" si="1364"/>
        <v>100</v>
      </c>
    </row>
    <row r="4799" spans="1:6" s="30" customFormat="1" x14ac:dyDescent="0.2">
      <c r="A4799" s="48">
        <v>416300</v>
      </c>
      <c r="B4799" s="49" t="s">
        <v>195</v>
      </c>
      <c r="C4799" s="58">
        <v>400000</v>
      </c>
      <c r="D4799" s="58">
        <v>500000</v>
      </c>
      <c r="E4799" s="58">
        <v>0</v>
      </c>
      <c r="F4799" s="283">
        <f t="shared" si="1364"/>
        <v>125</v>
      </c>
    </row>
    <row r="4800" spans="1:6" s="55" customFormat="1" ht="40.5" x14ac:dyDescent="0.2">
      <c r="A4800" s="46">
        <v>418000</v>
      </c>
      <c r="B4800" s="51" t="s">
        <v>198</v>
      </c>
      <c r="C4800" s="45">
        <f t="shared" ref="C4800:D4800" si="1367">C4801</f>
        <v>8000</v>
      </c>
      <c r="D4800" s="45">
        <f t="shared" si="1367"/>
        <v>8000</v>
      </c>
      <c r="E4800" s="45">
        <f t="shared" ref="E4800" si="1368">E4801</f>
        <v>0</v>
      </c>
      <c r="F4800" s="282">
        <f t="shared" si="1364"/>
        <v>100</v>
      </c>
    </row>
    <row r="4801" spans="1:6" s="30" customFormat="1" x14ac:dyDescent="0.2">
      <c r="A4801" s="48">
        <v>418400</v>
      </c>
      <c r="B4801" s="49" t="s">
        <v>200</v>
      </c>
      <c r="C4801" s="58">
        <v>8000</v>
      </c>
      <c r="D4801" s="58">
        <v>8000</v>
      </c>
      <c r="E4801" s="58">
        <v>0</v>
      </c>
      <c r="F4801" s="283">
        <f t="shared" si="1364"/>
        <v>100</v>
      </c>
    </row>
    <row r="4802" spans="1:6" s="30" customFormat="1" x14ac:dyDescent="0.2">
      <c r="A4802" s="46">
        <v>480000</v>
      </c>
      <c r="B4802" s="51" t="s">
        <v>202</v>
      </c>
      <c r="C4802" s="45">
        <f>C4803+C4807</f>
        <v>1717999.9943152999</v>
      </c>
      <c r="D4802" s="45">
        <f>D4803+D4807</f>
        <v>1689100</v>
      </c>
      <c r="E4802" s="45">
        <f>E4803+E4807</f>
        <v>0</v>
      </c>
      <c r="F4802" s="282">
        <f t="shared" si="1364"/>
        <v>98.317811733939038</v>
      </c>
    </row>
    <row r="4803" spans="1:6" s="30" customFormat="1" x14ac:dyDescent="0.2">
      <c r="A4803" s="46">
        <v>487000</v>
      </c>
      <c r="B4803" s="51" t="s">
        <v>25</v>
      </c>
      <c r="C4803" s="45">
        <f>SUM(C4804:C4806)</f>
        <v>1403000</v>
      </c>
      <c r="D4803" s="45">
        <f>SUM(D4804:D4806)</f>
        <v>1385000</v>
      </c>
      <c r="E4803" s="45">
        <f>SUM(E4804:E4806)</f>
        <v>0</v>
      </c>
      <c r="F4803" s="282">
        <f t="shared" si="1364"/>
        <v>98.717034925160377</v>
      </c>
    </row>
    <row r="4804" spans="1:6" s="30" customFormat="1" x14ac:dyDescent="0.2">
      <c r="A4804" s="48">
        <v>487300</v>
      </c>
      <c r="B4804" s="49" t="s">
        <v>214</v>
      </c>
      <c r="C4804" s="58">
        <v>43000</v>
      </c>
      <c r="D4804" s="58">
        <v>43000</v>
      </c>
      <c r="E4804" s="58">
        <v>0</v>
      </c>
      <c r="F4804" s="283">
        <f t="shared" si="1364"/>
        <v>100</v>
      </c>
    </row>
    <row r="4805" spans="1:6" s="30" customFormat="1" x14ac:dyDescent="0.2">
      <c r="A4805" s="48">
        <v>487300</v>
      </c>
      <c r="B4805" s="49" t="s">
        <v>215</v>
      </c>
      <c r="C4805" s="58">
        <v>460000</v>
      </c>
      <c r="D4805" s="58">
        <v>442000</v>
      </c>
      <c r="E4805" s="58">
        <v>0</v>
      </c>
      <c r="F4805" s="283">
        <f t="shared" ref="F4805:F4820" si="1369">D4805/C4805*100</f>
        <v>96.086956521739125</v>
      </c>
    </row>
    <row r="4806" spans="1:6" s="30" customFormat="1" x14ac:dyDescent="0.2">
      <c r="A4806" s="56">
        <v>487400</v>
      </c>
      <c r="B4806" s="49" t="s">
        <v>226</v>
      </c>
      <c r="C4806" s="58">
        <v>900000</v>
      </c>
      <c r="D4806" s="58">
        <v>900000</v>
      </c>
      <c r="E4806" s="58">
        <v>0</v>
      </c>
      <c r="F4806" s="283">
        <f t="shared" si="1369"/>
        <v>100</v>
      </c>
    </row>
    <row r="4807" spans="1:6" s="55" customFormat="1" x14ac:dyDescent="0.2">
      <c r="A4807" s="46">
        <v>488000</v>
      </c>
      <c r="B4807" s="51" t="s">
        <v>31</v>
      </c>
      <c r="C4807" s="45">
        <f t="shared" ref="C4807:D4807" si="1370">SUM(C4808:C4810)</f>
        <v>314999.99431529985</v>
      </c>
      <c r="D4807" s="45">
        <f t="shared" si="1370"/>
        <v>304100</v>
      </c>
      <c r="E4807" s="45">
        <f t="shared" ref="E4807" si="1371">SUM(E4808:E4810)</f>
        <v>0</v>
      </c>
      <c r="F4807" s="282">
        <f t="shared" si="1369"/>
        <v>96.539684281902097</v>
      </c>
    </row>
    <row r="4808" spans="1:6" s="30" customFormat="1" x14ac:dyDescent="0.2">
      <c r="A4808" s="48">
        <v>488100</v>
      </c>
      <c r="B4808" s="49" t="s">
        <v>241</v>
      </c>
      <c r="C4808" s="58">
        <v>249999.99431529985</v>
      </c>
      <c r="D4808" s="58">
        <v>241000</v>
      </c>
      <c r="E4808" s="58">
        <v>0</v>
      </c>
      <c r="F4808" s="283">
        <f t="shared" si="1369"/>
        <v>96.400002192020423</v>
      </c>
    </row>
    <row r="4809" spans="1:6" s="30" customFormat="1" x14ac:dyDescent="0.2">
      <c r="A4809" s="48">
        <v>488100</v>
      </c>
      <c r="B4809" s="49" t="s">
        <v>242</v>
      </c>
      <c r="C4809" s="58">
        <v>15000</v>
      </c>
      <c r="D4809" s="58">
        <v>15000</v>
      </c>
      <c r="E4809" s="58">
        <v>0</v>
      </c>
      <c r="F4809" s="283">
        <f t="shared" si="1369"/>
        <v>100</v>
      </c>
    </row>
    <row r="4810" spans="1:6" s="30" customFormat="1" x14ac:dyDescent="0.2">
      <c r="A4810" s="48">
        <v>488100</v>
      </c>
      <c r="B4810" s="49" t="s">
        <v>243</v>
      </c>
      <c r="C4810" s="58">
        <v>50000</v>
      </c>
      <c r="D4810" s="58">
        <v>48099.999999999993</v>
      </c>
      <c r="E4810" s="58">
        <v>0</v>
      </c>
      <c r="F4810" s="283">
        <f t="shared" si="1369"/>
        <v>96.199999999999989</v>
      </c>
    </row>
    <row r="4811" spans="1:6" s="30" customFormat="1" x14ac:dyDescent="0.2">
      <c r="A4811" s="46">
        <v>510000</v>
      </c>
      <c r="B4811" s="51" t="s">
        <v>244</v>
      </c>
      <c r="C4811" s="45">
        <f>C4812+C4815+0</f>
        <v>13000</v>
      </c>
      <c r="D4811" s="45">
        <f>D4812+D4815+0</f>
        <v>13000</v>
      </c>
      <c r="E4811" s="45">
        <f>E4812+E4815+0</f>
        <v>0</v>
      </c>
      <c r="F4811" s="282">
        <f t="shared" si="1369"/>
        <v>100</v>
      </c>
    </row>
    <row r="4812" spans="1:6" s="30" customFormat="1" x14ac:dyDescent="0.2">
      <c r="A4812" s="46">
        <v>511000</v>
      </c>
      <c r="B4812" s="51" t="s">
        <v>245</v>
      </c>
      <c r="C4812" s="45">
        <f t="shared" ref="C4812:D4812" si="1372">SUM(C4813:C4814)</f>
        <v>8000</v>
      </c>
      <c r="D4812" s="45">
        <f t="shared" si="1372"/>
        <v>8000</v>
      </c>
      <c r="E4812" s="45">
        <f t="shared" ref="E4812" si="1373">SUM(E4813:E4814)</f>
        <v>0</v>
      </c>
      <c r="F4812" s="282">
        <f t="shared" si="1369"/>
        <v>100</v>
      </c>
    </row>
    <row r="4813" spans="1:6" s="30" customFormat="1" x14ac:dyDescent="0.2">
      <c r="A4813" s="48">
        <v>511300</v>
      </c>
      <c r="B4813" s="49" t="s">
        <v>248</v>
      </c>
      <c r="C4813" s="58">
        <v>5000</v>
      </c>
      <c r="D4813" s="58">
        <v>5000</v>
      </c>
      <c r="E4813" s="58">
        <v>0</v>
      </c>
      <c r="F4813" s="283">
        <f t="shared" si="1369"/>
        <v>100</v>
      </c>
    </row>
    <row r="4814" spans="1:6" s="30" customFormat="1" x14ac:dyDescent="0.2">
      <c r="A4814" s="48">
        <v>511700</v>
      </c>
      <c r="B4814" s="49" t="s">
        <v>251</v>
      </c>
      <c r="C4814" s="58">
        <v>3000</v>
      </c>
      <c r="D4814" s="58">
        <v>3000</v>
      </c>
      <c r="E4814" s="58">
        <v>0</v>
      </c>
      <c r="F4814" s="283">
        <f t="shared" si="1369"/>
        <v>100</v>
      </c>
    </row>
    <row r="4815" spans="1:6" s="55" customFormat="1" x14ac:dyDescent="0.2">
      <c r="A4815" s="46">
        <v>516000</v>
      </c>
      <c r="B4815" s="51" t="s">
        <v>256</v>
      </c>
      <c r="C4815" s="45">
        <f t="shared" ref="C4815:D4815" si="1374">C4816</f>
        <v>5000</v>
      </c>
      <c r="D4815" s="45">
        <f t="shared" si="1374"/>
        <v>5000</v>
      </c>
      <c r="E4815" s="45">
        <f t="shared" ref="E4815" si="1375">E4816</f>
        <v>0</v>
      </c>
      <c r="F4815" s="282">
        <f t="shared" si="1369"/>
        <v>100</v>
      </c>
    </row>
    <row r="4816" spans="1:6" s="30" customFormat="1" x14ac:dyDescent="0.2">
      <c r="A4816" s="48">
        <v>516100</v>
      </c>
      <c r="B4816" s="49" t="s">
        <v>256</v>
      </c>
      <c r="C4816" s="58">
        <v>5000</v>
      </c>
      <c r="D4816" s="58">
        <v>5000</v>
      </c>
      <c r="E4816" s="58">
        <v>0</v>
      </c>
      <c r="F4816" s="283">
        <f t="shared" si="1369"/>
        <v>100</v>
      </c>
    </row>
    <row r="4817" spans="1:6" s="55" customFormat="1" x14ac:dyDescent="0.2">
      <c r="A4817" s="46">
        <v>630000</v>
      </c>
      <c r="B4817" s="51" t="s">
        <v>275</v>
      </c>
      <c r="C4817" s="45">
        <f>0+C4818</f>
        <v>115000</v>
      </c>
      <c r="D4817" s="45">
        <f>0+D4818</f>
        <v>40000</v>
      </c>
      <c r="E4817" s="45">
        <f>0+E4818</f>
        <v>0</v>
      </c>
      <c r="F4817" s="282">
        <f t="shared" si="1369"/>
        <v>34.782608695652172</v>
      </c>
    </row>
    <row r="4818" spans="1:6" s="55" customFormat="1" x14ac:dyDescent="0.2">
      <c r="A4818" s="46">
        <v>638000</v>
      </c>
      <c r="B4818" s="51" t="s">
        <v>282</v>
      </c>
      <c r="C4818" s="45">
        <f t="shared" ref="C4818:D4818" si="1376">C4819</f>
        <v>115000</v>
      </c>
      <c r="D4818" s="45">
        <f t="shared" si="1376"/>
        <v>40000</v>
      </c>
      <c r="E4818" s="45">
        <f t="shared" ref="E4818" si="1377">E4819</f>
        <v>0</v>
      </c>
      <c r="F4818" s="282">
        <f t="shared" si="1369"/>
        <v>34.782608695652172</v>
      </c>
    </row>
    <row r="4819" spans="1:6" s="30" customFormat="1" x14ac:dyDescent="0.2">
      <c r="A4819" s="48">
        <v>638100</v>
      </c>
      <c r="B4819" s="49" t="s">
        <v>283</v>
      </c>
      <c r="C4819" s="58">
        <v>115000</v>
      </c>
      <c r="D4819" s="58">
        <v>40000</v>
      </c>
      <c r="E4819" s="58">
        <v>0</v>
      </c>
      <c r="F4819" s="283">
        <f t="shared" si="1369"/>
        <v>34.782608695652172</v>
      </c>
    </row>
    <row r="4820" spans="1:6" s="30" customFormat="1" x14ac:dyDescent="0.2">
      <c r="A4820" s="89"/>
      <c r="B4820" s="83" t="s">
        <v>292</v>
      </c>
      <c r="C4820" s="87">
        <f>C4749+C4802+C4811+C4817</f>
        <v>84433799.994315296</v>
      </c>
      <c r="D4820" s="87">
        <f>D4749+D4802+D4811+D4817</f>
        <v>85110600</v>
      </c>
      <c r="E4820" s="87">
        <f>E4749+E4802+E4811+E4817</f>
        <v>0</v>
      </c>
      <c r="F4820" s="34">
        <f t="shared" si="1369"/>
        <v>100.8015747316007</v>
      </c>
    </row>
    <row r="4821" spans="1:6" s="30" customFormat="1" x14ac:dyDescent="0.2">
      <c r="A4821" s="48"/>
      <c r="B4821" s="49"/>
      <c r="C4821" s="50"/>
      <c r="D4821" s="50"/>
      <c r="E4821" s="50"/>
      <c r="F4821" s="284"/>
    </row>
    <row r="4822" spans="1:6" s="30" customFormat="1" x14ac:dyDescent="0.2">
      <c r="A4822" s="48"/>
      <c r="B4822" s="49"/>
      <c r="C4822" s="50"/>
      <c r="D4822" s="50"/>
      <c r="E4822" s="50"/>
      <c r="F4822" s="284"/>
    </row>
    <row r="4823" spans="1:6" s="55" customFormat="1" x14ac:dyDescent="0.2">
      <c r="A4823" s="92" t="s">
        <v>285</v>
      </c>
      <c r="B4823" s="51" t="s">
        <v>516</v>
      </c>
      <c r="C4823" s="50"/>
      <c r="D4823" s="81"/>
      <c r="E4823" s="58"/>
      <c r="F4823" s="283"/>
    </row>
    <row r="4824" spans="1:6" s="30" customFormat="1" x14ac:dyDescent="0.2">
      <c r="A4824" s="56" t="s">
        <v>285</v>
      </c>
      <c r="B4824" s="49" t="s">
        <v>286</v>
      </c>
      <c r="C4824" s="58">
        <v>19537300</v>
      </c>
      <c r="D4824" s="58">
        <v>10245700</v>
      </c>
      <c r="E4824" s="58">
        <v>0</v>
      </c>
      <c r="F4824" s="283">
        <f>D4824/C4824*100</f>
        <v>52.441739646727029</v>
      </c>
    </row>
    <row r="4825" spans="1:6" s="30" customFormat="1" x14ac:dyDescent="0.2">
      <c r="A4825" s="89"/>
      <c r="B4825" s="83" t="s">
        <v>292</v>
      </c>
      <c r="C4825" s="87">
        <f t="shared" ref="C4825:D4825" si="1378">SUM(C4824:C4824)</f>
        <v>19537300</v>
      </c>
      <c r="D4825" s="87">
        <f t="shared" si="1378"/>
        <v>10245700</v>
      </c>
      <c r="E4825" s="87">
        <f t="shared" ref="E4825" si="1379">SUM(E4824:E4824)</f>
        <v>0</v>
      </c>
      <c r="F4825" s="34">
        <f>D4825/C4825*100</f>
        <v>52.441739646727029</v>
      </c>
    </row>
    <row r="4826" spans="1:6" s="30" customFormat="1" x14ac:dyDescent="0.2">
      <c r="A4826" s="48"/>
      <c r="B4826" s="49"/>
      <c r="C4826" s="50"/>
      <c r="D4826" s="50"/>
      <c r="E4826" s="50"/>
      <c r="F4826" s="284"/>
    </row>
    <row r="4827" spans="1:6" s="30" customFormat="1" x14ac:dyDescent="0.2">
      <c r="A4827" s="43"/>
      <c r="B4827" s="44"/>
      <c r="C4827" s="50"/>
      <c r="D4827" s="50"/>
      <c r="E4827" s="50"/>
      <c r="F4827" s="284"/>
    </row>
    <row r="4828" spans="1:6" s="30" customFormat="1" x14ac:dyDescent="0.2">
      <c r="A4828" s="48" t="s">
        <v>517</v>
      </c>
      <c r="B4828" s="51"/>
      <c r="C4828" s="50"/>
      <c r="D4828" s="50"/>
      <c r="E4828" s="50"/>
      <c r="F4828" s="284"/>
    </row>
    <row r="4829" spans="1:6" s="30" customFormat="1" x14ac:dyDescent="0.2">
      <c r="A4829" s="48" t="s">
        <v>364</v>
      </c>
      <c r="B4829" s="51"/>
      <c r="C4829" s="50"/>
      <c r="D4829" s="50"/>
      <c r="E4829" s="50"/>
      <c r="F4829" s="284"/>
    </row>
    <row r="4830" spans="1:6" s="30" customFormat="1" x14ac:dyDescent="0.2">
      <c r="A4830" s="48" t="s">
        <v>518</v>
      </c>
      <c r="B4830" s="51"/>
      <c r="C4830" s="50"/>
      <c r="D4830" s="50"/>
      <c r="E4830" s="50"/>
      <c r="F4830" s="284"/>
    </row>
    <row r="4831" spans="1:6" s="30" customFormat="1" x14ac:dyDescent="0.2">
      <c r="A4831" s="48" t="s">
        <v>519</v>
      </c>
      <c r="B4831" s="51"/>
      <c r="C4831" s="50"/>
      <c r="D4831" s="50"/>
      <c r="E4831" s="50"/>
      <c r="F4831" s="284"/>
    </row>
    <row r="4832" spans="1:6" s="30" customFormat="1" x14ac:dyDescent="0.2">
      <c r="A4832" s="66"/>
      <c r="B4832" s="79"/>
      <c r="C4832" s="50"/>
      <c r="D4832" s="50"/>
      <c r="E4832" s="50"/>
      <c r="F4832" s="284"/>
    </row>
    <row r="4833" spans="1:6" s="30" customFormat="1" x14ac:dyDescent="0.2">
      <c r="A4833" s="46">
        <v>410000</v>
      </c>
      <c r="B4833" s="47" t="s">
        <v>44</v>
      </c>
      <c r="C4833" s="45">
        <f>C4834+C4842+C4840+C4844+0+C4838</f>
        <v>24235300</v>
      </c>
      <c r="D4833" s="45">
        <f>D4834+D4842+D4840+D4844+0+D4838</f>
        <v>32461000</v>
      </c>
      <c r="E4833" s="45">
        <f>E4834+E4842+E4840+E4844+0+E4838</f>
        <v>161300000</v>
      </c>
      <c r="F4833" s="282">
        <f t="shared" ref="F4833:F4852" si="1380">D4833/C4833*100</f>
        <v>133.94098690752745</v>
      </c>
    </row>
    <row r="4834" spans="1:6" s="30" customFormat="1" x14ac:dyDescent="0.2">
      <c r="A4834" s="46">
        <v>412000</v>
      </c>
      <c r="B4834" s="51" t="s">
        <v>50</v>
      </c>
      <c r="C4834" s="45">
        <f>SUM(C4835:C4837)</f>
        <v>6235300</v>
      </c>
      <c r="D4834" s="45">
        <f>SUM(D4835:D4837)</f>
        <v>1072300</v>
      </c>
      <c r="E4834" s="45">
        <f>SUM(E4835:E4837)</f>
        <v>0</v>
      </c>
      <c r="F4834" s="282">
        <f t="shared" si="1380"/>
        <v>17.197247927124597</v>
      </c>
    </row>
    <row r="4835" spans="1:6" s="30" customFormat="1" x14ac:dyDescent="0.2">
      <c r="A4835" s="56">
        <v>412700</v>
      </c>
      <c r="B4835" s="49" t="s">
        <v>60</v>
      </c>
      <c r="C4835" s="58">
        <v>200000</v>
      </c>
      <c r="D4835" s="58">
        <v>340700</v>
      </c>
      <c r="E4835" s="58">
        <v>0</v>
      </c>
      <c r="F4835" s="283">
        <f t="shared" si="1380"/>
        <v>170.35</v>
      </c>
    </row>
    <row r="4836" spans="1:6" s="30" customFormat="1" ht="40.5" x14ac:dyDescent="0.2">
      <c r="A4836" s="48">
        <v>412700</v>
      </c>
      <c r="B4836" s="49" t="s">
        <v>67</v>
      </c>
      <c r="C4836" s="58">
        <v>6030300</v>
      </c>
      <c r="D4836" s="58">
        <v>725600</v>
      </c>
      <c r="E4836" s="58">
        <v>0</v>
      </c>
      <c r="F4836" s="283">
        <f t="shared" si="1380"/>
        <v>12.032568860587368</v>
      </c>
    </row>
    <row r="4837" spans="1:6" s="30" customFormat="1" x14ac:dyDescent="0.2">
      <c r="A4837" s="48">
        <v>412900</v>
      </c>
      <c r="B4837" s="49" t="s">
        <v>82</v>
      </c>
      <c r="C4837" s="58">
        <v>5000</v>
      </c>
      <c r="D4837" s="58">
        <v>6000</v>
      </c>
      <c r="E4837" s="58">
        <v>0</v>
      </c>
      <c r="F4837" s="283">
        <f t="shared" si="1380"/>
        <v>120</v>
      </c>
    </row>
    <row r="4838" spans="1:6" s="55" customFormat="1" x14ac:dyDescent="0.2">
      <c r="A4838" s="46">
        <v>413000</v>
      </c>
      <c r="B4838" s="51" t="s">
        <v>96</v>
      </c>
      <c r="C4838" s="45">
        <f>C4839+0</f>
        <v>0</v>
      </c>
      <c r="D4838" s="45">
        <f>D4839+0</f>
        <v>1805000</v>
      </c>
      <c r="E4838" s="45">
        <f>E4839+0</f>
        <v>0</v>
      </c>
      <c r="F4838" s="282">
        <v>0</v>
      </c>
    </row>
    <row r="4839" spans="1:6" s="30" customFormat="1" x14ac:dyDescent="0.2">
      <c r="A4839" s="48">
        <v>413800</v>
      </c>
      <c r="B4839" s="49" t="s">
        <v>105</v>
      </c>
      <c r="C4839" s="58">
        <v>0</v>
      </c>
      <c r="D4839" s="58">
        <v>1805000</v>
      </c>
      <c r="E4839" s="58">
        <v>0</v>
      </c>
      <c r="F4839" s="283">
        <v>0</v>
      </c>
    </row>
    <row r="4840" spans="1:6" s="55" customFormat="1" x14ac:dyDescent="0.2">
      <c r="A4840" s="46">
        <v>414000</v>
      </c>
      <c r="B4840" s="51" t="s">
        <v>107</v>
      </c>
      <c r="C4840" s="45">
        <f>0+C4841</f>
        <v>11000000</v>
      </c>
      <c r="D4840" s="45">
        <f>0+D4841</f>
        <v>18583700</v>
      </c>
      <c r="E4840" s="45">
        <f>0+E4841</f>
        <v>0</v>
      </c>
      <c r="F4840" s="282">
        <f t="shared" si="1380"/>
        <v>168.94272727272727</v>
      </c>
    </row>
    <row r="4841" spans="1:6" s="30" customFormat="1" x14ac:dyDescent="0.2">
      <c r="A4841" s="48">
        <v>414100</v>
      </c>
      <c r="B4841" s="49" t="s">
        <v>853</v>
      </c>
      <c r="C4841" s="58">
        <v>11000000</v>
      </c>
      <c r="D4841" s="58">
        <v>18583700</v>
      </c>
      <c r="E4841" s="58">
        <v>0</v>
      </c>
      <c r="F4841" s="283">
        <f t="shared" si="1380"/>
        <v>168.94272727272727</v>
      </c>
    </row>
    <row r="4842" spans="1:6" s="30" customFormat="1" x14ac:dyDescent="0.2">
      <c r="A4842" s="46">
        <v>415000</v>
      </c>
      <c r="B4842" s="51" t="s">
        <v>119</v>
      </c>
      <c r="C4842" s="45">
        <f>SUM(C4843:C4843)</f>
        <v>0</v>
      </c>
      <c r="D4842" s="45">
        <f>SUM(D4843:D4843)</f>
        <v>4000000</v>
      </c>
      <c r="E4842" s="45">
        <f>SUM(E4843:E4843)</f>
        <v>161300000</v>
      </c>
      <c r="F4842" s="282">
        <v>0</v>
      </c>
    </row>
    <row r="4843" spans="1:6" s="30" customFormat="1" x14ac:dyDescent="0.2">
      <c r="A4843" s="48">
        <v>415200</v>
      </c>
      <c r="B4843" s="49" t="s">
        <v>123</v>
      </c>
      <c r="C4843" s="58">
        <v>0</v>
      </c>
      <c r="D4843" s="58">
        <v>4000000</v>
      </c>
      <c r="E4843" s="58">
        <v>161300000</v>
      </c>
      <c r="F4843" s="283">
        <v>0</v>
      </c>
    </row>
    <row r="4844" spans="1:6" s="55" customFormat="1" x14ac:dyDescent="0.2">
      <c r="A4844" s="46">
        <v>419000</v>
      </c>
      <c r="B4844" s="51" t="s">
        <v>201</v>
      </c>
      <c r="C4844" s="45">
        <f t="shared" ref="C4844:D4844" si="1381">C4845</f>
        <v>7000000</v>
      </c>
      <c r="D4844" s="45">
        <f t="shared" si="1381"/>
        <v>7000000</v>
      </c>
      <c r="E4844" s="45">
        <f t="shared" ref="E4844" si="1382">E4845</f>
        <v>0</v>
      </c>
      <c r="F4844" s="282">
        <f t="shared" si="1380"/>
        <v>100</v>
      </c>
    </row>
    <row r="4845" spans="1:6" s="30" customFormat="1" x14ac:dyDescent="0.2">
      <c r="A4845" s="48">
        <v>419100</v>
      </c>
      <c r="B4845" s="49" t="s">
        <v>201</v>
      </c>
      <c r="C4845" s="58">
        <v>7000000</v>
      </c>
      <c r="D4845" s="58">
        <v>7000000</v>
      </c>
      <c r="E4845" s="58">
        <v>0</v>
      </c>
      <c r="F4845" s="283">
        <f t="shared" si="1380"/>
        <v>100</v>
      </c>
    </row>
    <row r="4846" spans="1:6" s="30" customFormat="1" x14ac:dyDescent="0.2">
      <c r="A4846" s="46">
        <v>480000</v>
      </c>
      <c r="B4846" s="51" t="s">
        <v>202</v>
      </c>
      <c r="C4846" s="45">
        <f>C4847+C4853</f>
        <v>12080000</v>
      </c>
      <c r="D4846" s="45">
        <f>D4847+D4853</f>
        <v>24320900</v>
      </c>
      <c r="E4846" s="45">
        <f>E4847+E4853</f>
        <v>0</v>
      </c>
      <c r="F4846" s="282">
        <f t="shared" si="1380"/>
        <v>201.33195364238409</v>
      </c>
    </row>
    <row r="4847" spans="1:6" s="30" customFormat="1" x14ac:dyDescent="0.2">
      <c r="A4847" s="46">
        <v>487000</v>
      </c>
      <c r="B4847" s="51" t="s">
        <v>25</v>
      </c>
      <c r="C4847" s="45">
        <f>SUM(C4848:C4852)</f>
        <v>2075000</v>
      </c>
      <c r="D4847" s="45">
        <f>SUM(D4848:D4852)</f>
        <v>2075900</v>
      </c>
      <c r="E4847" s="45">
        <f>SUM(E4848:E4852)</f>
        <v>0</v>
      </c>
      <c r="F4847" s="282">
        <f t="shared" si="1380"/>
        <v>100.04337349397589</v>
      </c>
    </row>
    <row r="4848" spans="1:6" s="30" customFormat="1" x14ac:dyDescent="0.2">
      <c r="A4848" s="90">
        <v>487100</v>
      </c>
      <c r="B4848" s="95" t="s">
        <v>203</v>
      </c>
      <c r="C4848" s="58">
        <v>44000</v>
      </c>
      <c r="D4848" s="58">
        <v>44900</v>
      </c>
      <c r="E4848" s="58">
        <v>0</v>
      </c>
      <c r="F4848" s="283">
        <f t="shared" si="1380"/>
        <v>102.04545454545455</v>
      </c>
    </row>
    <row r="4849" spans="1:6" s="30" customFormat="1" x14ac:dyDescent="0.2">
      <c r="A4849" s="90">
        <v>487100</v>
      </c>
      <c r="B4849" s="95" t="s">
        <v>204</v>
      </c>
      <c r="C4849" s="58">
        <v>201000</v>
      </c>
      <c r="D4849" s="58">
        <v>201000</v>
      </c>
      <c r="E4849" s="58">
        <v>0</v>
      </c>
      <c r="F4849" s="283">
        <f t="shared" si="1380"/>
        <v>100</v>
      </c>
    </row>
    <row r="4850" spans="1:6" s="30" customFormat="1" x14ac:dyDescent="0.2">
      <c r="A4850" s="90">
        <v>487100</v>
      </c>
      <c r="B4850" s="95" t="s">
        <v>205</v>
      </c>
      <c r="C4850" s="58">
        <v>30000</v>
      </c>
      <c r="D4850" s="58">
        <v>30000</v>
      </c>
      <c r="E4850" s="58">
        <v>0</v>
      </c>
      <c r="F4850" s="283">
        <f t="shared" si="1380"/>
        <v>100</v>
      </c>
    </row>
    <row r="4851" spans="1:6" s="30" customFormat="1" x14ac:dyDescent="0.2">
      <c r="A4851" s="90">
        <v>487300</v>
      </c>
      <c r="B4851" s="95" t="s">
        <v>207</v>
      </c>
      <c r="C4851" s="58">
        <v>300000</v>
      </c>
      <c r="D4851" s="58">
        <v>300000</v>
      </c>
      <c r="E4851" s="58">
        <v>0</v>
      </c>
      <c r="F4851" s="283">
        <f t="shared" si="1380"/>
        <v>100</v>
      </c>
    </row>
    <row r="4852" spans="1:6" s="30" customFormat="1" x14ac:dyDescent="0.2">
      <c r="A4852" s="90">
        <v>487400</v>
      </c>
      <c r="B4852" s="95" t="s">
        <v>218</v>
      </c>
      <c r="C4852" s="58">
        <v>1500000</v>
      </c>
      <c r="D4852" s="58">
        <v>1500000</v>
      </c>
      <c r="E4852" s="58">
        <v>0</v>
      </c>
      <c r="F4852" s="283">
        <f t="shared" si="1380"/>
        <v>100</v>
      </c>
    </row>
    <row r="4853" spans="1:6" s="55" customFormat="1" x14ac:dyDescent="0.2">
      <c r="A4853" s="46">
        <v>488000</v>
      </c>
      <c r="B4853" s="51" t="s">
        <v>31</v>
      </c>
      <c r="C4853" s="45">
        <f>SUM(C4854:C4855)</f>
        <v>10005000</v>
      </c>
      <c r="D4853" s="45">
        <f>SUM(D4854:D4855)</f>
        <v>22245000</v>
      </c>
      <c r="E4853" s="45">
        <f>SUM(E4854:E4855)</f>
        <v>0</v>
      </c>
      <c r="F4853" s="282">
        <f t="shared" ref="F4853:F4869" si="1383">D4853/C4853*100</f>
        <v>222.33883058470764</v>
      </c>
    </row>
    <row r="4854" spans="1:6" s="30" customFormat="1" x14ac:dyDescent="0.2">
      <c r="A4854" s="48">
        <v>488100</v>
      </c>
      <c r="B4854" s="49" t="s">
        <v>228</v>
      </c>
      <c r="C4854" s="58">
        <v>5000</v>
      </c>
      <c r="D4854" s="58">
        <v>5000</v>
      </c>
      <c r="E4854" s="58">
        <v>0</v>
      </c>
      <c r="F4854" s="283">
        <f t="shared" si="1383"/>
        <v>100</v>
      </c>
    </row>
    <row r="4855" spans="1:6" s="30" customFormat="1" x14ac:dyDescent="0.2">
      <c r="A4855" s="48">
        <v>488100</v>
      </c>
      <c r="B4855" s="49" t="s">
        <v>845</v>
      </c>
      <c r="C4855" s="58">
        <v>10000000</v>
      </c>
      <c r="D4855" s="58">
        <v>22240000</v>
      </c>
      <c r="E4855" s="58">
        <v>0</v>
      </c>
      <c r="F4855" s="283">
        <f t="shared" si="1383"/>
        <v>222.40000000000003</v>
      </c>
    </row>
    <row r="4856" spans="1:6" s="55" customFormat="1" x14ac:dyDescent="0.2">
      <c r="A4856" s="46">
        <v>610000</v>
      </c>
      <c r="B4856" s="51" t="s">
        <v>261</v>
      </c>
      <c r="C4856" s="45">
        <f>C4857+C4859</f>
        <v>50000</v>
      </c>
      <c r="D4856" s="45">
        <f>D4857+D4859</f>
        <v>58724900</v>
      </c>
      <c r="E4856" s="45">
        <f>E4857+E4859</f>
        <v>0</v>
      </c>
      <c r="F4856" s="282"/>
    </row>
    <row r="4857" spans="1:6" s="55" customFormat="1" x14ac:dyDescent="0.2">
      <c r="A4857" s="46">
        <v>611000</v>
      </c>
      <c r="B4857" s="51" t="s">
        <v>262</v>
      </c>
      <c r="C4857" s="45">
        <f>0+C4858</f>
        <v>0</v>
      </c>
      <c r="D4857" s="45">
        <f>0+D4858</f>
        <v>58674900</v>
      </c>
      <c r="E4857" s="45">
        <f>0+E4858</f>
        <v>0</v>
      </c>
      <c r="F4857" s="282">
        <v>0</v>
      </c>
    </row>
    <row r="4858" spans="1:6" s="30" customFormat="1" x14ac:dyDescent="0.2">
      <c r="A4858" s="48">
        <v>611200</v>
      </c>
      <c r="B4858" s="49" t="s">
        <v>263</v>
      </c>
      <c r="C4858" s="58">
        <v>0</v>
      </c>
      <c r="D4858" s="58">
        <v>58674900</v>
      </c>
      <c r="E4858" s="58">
        <v>0</v>
      </c>
      <c r="F4858" s="283">
        <v>0</v>
      </c>
    </row>
    <row r="4859" spans="1:6" s="55" customFormat="1" x14ac:dyDescent="0.2">
      <c r="A4859" s="46">
        <v>618000</v>
      </c>
      <c r="B4859" s="51" t="s">
        <v>264</v>
      </c>
      <c r="C4859" s="45">
        <f>C4860+0</f>
        <v>50000</v>
      </c>
      <c r="D4859" s="45">
        <f>D4860+0</f>
        <v>50000</v>
      </c>
      <c r="E4859" s="45">
        <f>E4860+0</f>
        <v>0</v>
      </c>
      <c r="F4859" s="282">
        <f t="shared" si="1383"/>
        <v>100</v>
      </c>
    </row>
    <row r="4860" spans="1:6" s="30" customFormat="1" x14ac:dyDescent="0.2">
      <c r="A4860" s="48">
        <v>618100</v>
      </c>
      <c r="B4860" s="49" t="s">
        <v>578</v>
      </c>
      <c r="C4860" s="58">
        <v>50000</v>
      </c>
      <c r="D4860" s="58">
        <v>50000</v>
      </c>
      <c r="E4860" s="58">
        <v>0</v>
      </c>
      <c r="F4860" s="283">
        <f t="shared" si="1383"/>
        <v>100</v>
      </c>
    </row>
    <row r="4861" spans="1:6" s="30" customFormat="1" x14ac:dyDescent="0.2">
      <c r="A4861" s="46">
        <v>630000</v>
      </c>
      <c r="B4861" s="51" t="s">
        <v>301</v>
      </c>
      <c r="C4861" s="45">
        <f>C4862+C4865</f>
        <v>17553600</v>
      </c>
      <c r="D4861" s="45">
        <f>D4862+D4865</f>
        <v>8025000</v>
      </c>
      <c r="E4861" s="45">
        <f>E4862+E4865</f>
        <v>0</v>
      </c>
      <c r="F4861" s="282">
        <f t="shared" si="1383"/>
        <v>45.717117856166254</v>
      </c>
    </row>
    <row r="4862" spans="1:6" s="30" customFormat="1" x14ac:dyDescent="0.2">
      <c r="A4862" s="46">
        <v>631000</v>
      </c>
      <c r="B4862" s="51" t="s">
        <v>276</v>
      </c>
      <c r="C4862" s="45">
        <f>SUM(C4863:C4864)</f>
        <v>7596000</v>
      </c>
      <c r="D4862" s="45">
        <f>SUM(D4863:D4864)</f>
        <v>2970000</v>
      </c>
      <c r="E4862" s="45">
        <f>SUM(E4863:E4864)</f>
        <v>0</v>
      </c>
      <c r="F4862" s="282">
        <f t="shared" si="1383"/>
        <v>39.099526066350712</v>
      </c>
    </row>
    <row r="4863" spans="1:6" s="30" customFormat="1" x14ac:dyDescent="0.2">
      <c r="A4863" s="56">
        <v>631900</v>
      </c>
      <c r="B4863" s="49" t="s">
        <v>280</v>
      </c>
      <c r="C4863" s="58">
        <v>2000000</v>
      </c>
      <c r="D4863" s="58">
        <v>2000000</v>
      </c>
      <c r="E4863" s="58">
        <v>0</v>
      </c>
      <c r="F4863" s="283">
        <f t="shared" si="1383"/>
        <v>100</v>
      </c>
    </row>
    <row r="4864" spans="1:6" s="30" customFormat="1" x14ac:dyDescent="0.2">
      <c r="A4864" s="56">
        <v>631900</v>
      </c>
      <c r="B4864" s="49" t="s">
        <v>281</v>
      </c>
      <c r="C4864" s="58">
        <v>5596000</v>
      </c>
      <c r="D4864" s="58">
        <v>970000</v>
      </c>
      <c r="E4864" s="58">
        <v>0</v>
      </c>
      <c r="F4864" s="283">
        <f t="shared" si="1383"/>
        <v>17.333809864188705</v>
      </c>
    </row>
    <row r="4865" spans="1:6" s="55" customFormat="1" x14ac:dyDescent="0.2">
      <c r="A4865" s="46">
        <v>638000</v>
      </c>
      <c r="B4865" s="51" t="s">
        <v>282</v>
      </c>
      <c r="C4865" s="45">
        <f t="shared" ref="C4865:D4865" si="1384">SUM(C4866:C4868)</f>
        <v>9957600</v>
      </c>
      <c r="D4865" s="45">
        <f t="shared" si="1384"/>
        <v>5055000</v>
      </c>
      <c r="E4865" s="45">
        <f t="shared" ref="E4865" si="1385">SUM(E4866:E4868)</f>
        <v>0</v>
      </c>
      <c r="F4865" s="282">
        <f t="shared" si="1383"/>
        <v>50.765244637261986</v>
      </c>
    </row>
    <row r="4866" spans="1:6" s="30" customFormat="1" x14ac:dyDescent="0.2">
      <c r="A4866" s="48">
        <v>638100</v>
      </c>
      <c r="B4866" s="49" t="s">
        <v>283</v>
      </c>
      <c r="C4866" s="58">
        <v>6947600</v>
      </c>
      <c r="D4866" s="58">
        <v>2800000</v>
      </c>
      <c r="E4866" s="58">
        <v>0</v>
      </c>
      <c r="F4866" s="283">
        <f t="shared" si="1383"/>
        <v>40.301686913466526</v>
      </c>
    </row>
    <row r="4867" spans="1:6" s="30" customFormat="1" x14ac:dyDescent="0.2">
      <c r="A4867" s="56">
        <v>638200</v>
      </c>
      <c r="B4867" s="49" t="s">
        <v>284</v>
      </c>
      <c r="C4867" s="58">
        <v>10000</v>
      </c>
      <c r="D4867" s="58">
        <v>255000</v>
      </c>
      <c r="E4867" s="58">
        <v>0</v>
      </c>
      <c r="F4867" s="283"/>
    </row>
    <row r="4868" spans="1:6" s="30" customFormat="1" x14ac:dyDescent="0.2">
      <c r="A4868" s="56">
        <v>638200</v>
      </c>
      <c r="B4868" s="49" t="s">
        <v>794</v>
      </c>
      <c r="C4868" s="58">
        <v>3000000</v>
      </c>
      <c r="D4868" s="58">
        <v>2000000</v>
      </c>
      <c r="E4868" s="58">
        <v>0</v>
      </c>
      <c r="F4868" s="283">
        <f t="shared" si="1383"/>
        <v>66.666666666666657</v>
      </c>
    </row>
    <row r="4869" spans="1:6" s="30" customFormat="1" x14ac:dyDescent="0.2">
      <c r="A4869" s="43"/>
      <c r="B4869" s="51" t="s">
        <v>520</v>
      </c>
      <c r="C4869" s="45">
        <f>C4833+C4846+0+C4861+C4856+0</f>
        <v>53918900</v>
      </c>
      <c r="D4869" s="45">
        <f>D4833+D4846+0+D4861+D4856+0</f>
        <v>123531800</v>
      </c>
      <c r="E4869" s="45">
        <f>E4833+E4846+0+E4861+E4856+0</f>
        <v>161300000</v>
      </c>
      <c r="F4869" s="280">
        <f t="shared" si="1383"/>
        <v>229.10667687953574</v>
      </c>
    </row>
    <row r="4870" spans="1:6" s="30" customFormat="1" x14ac:dyDescent="0.2">
      <c r="A4870" s="66"/>
      <c r="B4870" s="79"/>
      <c r="C4870" s="50"/>
      <c r="D4870" s="50"/>
      <c r="E4870" s="50"/>
      <c r="F4870" s="284"/>
    </row>
    <row r="4871" spans="1:6" s="30" customFormat="1" x14ac:dyDescent="0.2">
      <c r="A4871" s="48" t="s">
        <v>521</v>
      </c>
      <c r="B4871" s="51"/>
      <c r="C4871" s="50"/>
      <c r="D4871" s="50"/>
      <c r="E4871" s="50"/>
      <c r="F4871" s="284"/>
    </row>
    <row r="4872" spans="1:6" s="30" customFormat="1" x14ac:dyDescent="0.2">
      <c r="A4872" s="48" t="s">
        <v>364</v>
      </c>
      <c r="B4872" s="51"/>
      <c r="C4872" s="50"/>
      <c r="D4872" s="50"/>
      <c r="E4872" s="50"/>
      <c r="F4872" s="284"/>
    </row>
    <row r="4873" spans="1:6" s="30" customFormat="1" x14ac:dyDescent="0.2">
      <c r="A4873" s="48" t="s">
        <v>518</v>
      </c>
      <c r="B4873" s="51"/>
      <c r="C4873" s="50"/>
      <c r="D4873" s="50"/>
      <c r="E4873" s="50"/>
      <c r="F4873" s="284"/>
    </row>
    <row r="4874" spans="1:6" s="30" customFormat="1" x14ac:dyDescent="0.2">
      <c r="A4874" s="48" t="s">
        <v>368</v>
      </c>
      <c r="B4874" s="51"/>
      <c r="C4874" s="50"/>
      <c r="D4874" s="50"/>
      <c r="E4874" s="50"/>
      <c r="F4874" s="284"/>
    </row>
    <row r="4875" spans="1:6" s="30" customFormat="1" x14ac:dyDescent="0.2">
      <c r="A4875" s="66"/>
      <c r="B4875" s="79"/>
      <c r="C4875" s="50"/>
      <c r="D4875" s="50"/>
      <c r="E4875" s="50"/>
      <c r="F4875" s="284"/>
    </row>
    <row r="4876" spans="1:6" s="30" customFormat="1" x14ac:dyDescent="0.2">
      <c r="A4876" s="46">
        <v>410000</v>
      </c>
      <c r="B4876" s="47" t="s">
        <v>44</v>
      </c>
      <c r="C4876" s="45">
        <f>C4877+C4882</f>
        <v>90195400</v>
      </c>
      <c r="D4876" s="45">
        <f>D4877+D4882</f>
        <v>88688300</v>
      </c>
      <c r="E4876" s="45">
        <f>E4877+E4882</f>
        <v>0</v>
      </c>
      <c r="F4876" s="282">
        <f t="shared" ref="F4876:F4891" si="1386">D4876/C4876*100</f>
        <v>98.329072214325791</v>
      </c>
    </row>
    <row r="4877" spans="1:6" s="30" customFormat="1" x14ac:dyDescent="0.2">
      <c r="A4877" s="46">
        <v>413000</v>
      </c>
      <c r="B4877" s="51" t="s">
        <v>96</v>
      </c>
      <c r="C4877" s="67">
        <f>SUM(C4878:C4881)</f>
        <v>89317000</v>
      </c>
      <c r="D4877" s="67">
        <f>SUM(D4878:D4881)</f>
        <v>87809900</v>
      </c>
      <c r="E4877" s="67">
        <f>SUM(E4878:E4881)</f>
        <v>0</v>
      </c>
      <c r="F4877" s="282">
        <f t="shared" si="1386"/>
        <v>98.312639251206377</v>
      </c>
    </row>
    <row r="4878" spans="1:6" s="30" customFormat="1" x14ac:dyDescent="0.2">
      <c r="A4878" s="48">
        <v>413100</v>
      </c>
      <c r="B4878" s="49" t="s">
        <v>97</v>
      </c>
      <c r="C4878" s="58">
        <v>83091700</v>
      </c>
      <c r="D4878" s="58">
        <v>83254400</v>
      </c>
      <c r="E4878" s="58">
        <v>0</v>
      </c>
      <c r="F4878" s="283">
        <f t="shared" si="1386"/>
        <v>100.19580776419306</v>
      </c>
    </row>
    <row r="4879" spans="1:6" s="30" customFormat="1" ht="40.5" x14ac:dyDescent="0.2">
      <c r="A4879" s="48">
        <v>413100</v>
      </c>
      <c r="B4879" s="49" t="s">
        <v>98</v>
      </c>
      <c r="C4879" s="58">
        <v>1707100</v>
      </c>
      <c r="D4879" s="58">
        <v>1387900</v>
      </c>
      <c r="E4879" s="58">
        <v>0</v>
      </c>
      <c r="F4879" s="283">
        <f t="shared" si="1386"/>
        <v>81.301622634877873</v>
      </c>
    </row>
    <row r="4880" spans="1:6" s="30" customFormat="1" x14ac:dyDescent="0.2">
      <c r="A4880" s="48">
        <v>413100</v>
      </c>
      <c r="B4880" s="49" t="s">
        <v>99</v>
      </c>
      <c r="C4880" s="58">
        <v>2875700</v>
      </c>
      <c r="D4880" s="58">
        <v>1525100</v>
      </c>
      <c r="E4880" s="58">
        <v>0</v>
      </c>
      <c r="F4880" s="283">
        <f t="shared" si="1386"/>
        <v>53.03404388496714</v>
      </c>
    </row>
    <row r="4881" spans="1:6" s="30" customFormat="1" x14ac:dyDescent="0.2">
      <c r="A4881" s="48">
        <v>413300</v>
      </c>
      <c r="B4881" s="49" t="s">
        <v>102</v>
      </c>
      <c r="C4881" s="58">
        <v>1642500</v>
      </c>
      <c r="D4881" s="58">
        <v>1642500</v>
      </c>
      <c r="E4881" s="58">
        <v>0</v>
      </c>
      <c r="F4881" s="283">
        <f t="shared" si="1386"/>
        <v>100</v>
      </c>
    </row>
    <row r="4882" spans="1:6" s="55" customFormat="1" x14ac:dyDescent="0.2">
      <c r="A4882" s="46">
        <v>419000</v>
      </c>
      <c r="B4882" s="51" t="s">
        <v>201</v>
      </c>
      <c r="C4882" s="45">
        <f t="shared" ref="C4882:D4882" si="1387">C4883</f>
        <v>878400</v>
      </c>
      <c r="D4882" s="45">
        <f t="shared" si="1387"/>
        <v>878400</v>
      </c>
      <c r="E4882" s="45">
        <f t="shared" ref="E4882" si="1388">E4883</f>
        <v>0</v>
      </c>
      <c r="F4882" s="282">
        <f t="shared" si="1386"/>
        <v>100</v>
      </c>
    </row>
    <row r="4883" spans="1:6" s="30" customFormat="1" x14ac:dyDescent="0.2">
      <c r="A4883" s="48">
        <v>419100</v>
      </c>
      <c r="B4883" s="49" t="s">
        <v>201</v>
      </c>
      <c r="C4883" s="58">
        <v>878400</v>
      </c>
      <c r="D4883" s="58">
        <v>878400</v>
      </c>
      <c r="E4883" s="58">
        <v>0</v>
      </c>
      <c r="F4883" s="283">
        <f t="shared" si="1386"/>
        <v>100</v>
      </c>
    </row>
    <row r="4884" spans="1:6" s="30" customFormat="1" x14ac:dyDescent="0.2">
      <c r="A4884" s="46">
        <v>620000</v>
      </c>
      <c r="B4884" s="51" t="s">
        <v>266</v>
      </c>
      <c r="C4884" s="45">
        <f t="shared" ref="C4884:D4884" si="1389">C4885</f>
        <v>453737200</v>
      </c>
      <c r="D4884" s="45">
        <f t="shared" si="1389"/>
        <v>497391000</v>
      </c>
      <c r="E4884" s="45">
        <f t="shared" ref="E4884" si="1390">E4885</f>
        <v>0</v>
      </c>
      <c r="F4884" s="282">
        <f t="shared" si="1386"/>
        <v>109.62094357703094</v>
      </c>
    </row>
    <row r="4885" spans="1:6" s="30" customFormat="1" x14ac:dyDescent="0.2">
      <c r="A4885" s="46">
        <v>621000</v>
      </c>
      <c r="B4885" s="51" t="s">
        <v>267</v>
      </c>
      <c r="C4885" s="45">
        <f>SUM(C4886:C4890)</f>
        <v>453737200</v>
      </c>
      <c r="D4885" s="45">
        <f>SUM(D4886:D4890)</f>
        <v>497391000</v>
      </c>
      <c r="E4885" s="45">
        <f>SUM(E4886:E4890)</f>
        <v>0</v>
      </c>
      <c r="F4885" s="282">
        <f t="shared" si="1386"/>
        <v>109.62094357703094</v>
      </c>
    </row>
    <row r="4886" spans="1:6" s="30" customFormat="1" x14ac:dyDescent="0.2">
      <c r="A4886" s="48">
        <v>621100</v>
      </c>
      <c r="B4886" s="49" t="s">
        <v>268</v>
      </c>
      <c r="C4886" s="58">
        <v>284134600</v>
      </c>
      <c r="D4886" s="58">
        <v>284137100</v>
      </c>
      <c r="E4886" s="58">
        <v>0</v>
      </c>
      <c r="F4886" s="283">
        <f t="shared" si="1386"/>
        <v>100.00087986468384</v>
      </c>
    </row>
    <row r="4887" spans="1:6" s="30" customFormat="1" ht="40.5" x14ac:dyDescent="0.2">
      <c r="A4887" s="48">
        <v>621100</v>
      </c>
      <c r="B4887" s="49" t="s">
        <v>269</v>
      </c>
      <c r="C4887" s="58">
        <v>25303100</v>
      </c>
      <c r="D4887" s="58">
        <v>25487100</v>
      </c>
      <c r="E4887" s="58">
        <v>0</v>
      </c>
      <c r="F4887" s="283">
        <f t="shared" si="1386"/>
        <v>100.72718362572175</v>
      </c>
    </row>
    <row r="4888" spans="1:6" s="30" customFormat="1" x14ac:dyDescent="0.2">
      <c r="A4888" s="90">
        <v>621100</v>
      </c>
      <c r="B4888" s="95" t="s">
        <v>270</v>
      </c>
      <c r="C4888" s="58">
        <v>115267200</v>
      </c>
      <c r="D4888" s="58">
        <v>164024700</v>
      </c>
      <c r="E4888" s="58">
        <v>0</v>
      </c>
      <c r="F4888" s="283">
        <f t="shared" si="1386"/>
        <v>142.29954401599068</v>
      </c>
    </row>
    <row r="4889" spans="1:6" s="30" customFormat="1" x14ac:dyDescent="0.2">
      <c r="A4889" s="90">
        <v>621300</v>
      </c>
      <c r="B4889" s="95" t="s">
        <v>271</v>
      </c>
      <c r="C4889" s="58">
        <v>17857200</v>
      </c>
      <c r="D4889" s="58">
        <v>17857200</v>
      </c>
      <c r="E4889" s="58">
        <v>0</v>
      </c>
      <c r="F4889" s="283">
        <f t="shared" si="1386"/>
        <v>100</v>
      </c>
    </row>
    <row r="4890" spans="1:6" s="30" customFormat="1" ht="40.5" x14ac:dyDescent="0.2">
      <c r="A4890" s="48">
        <v>621900</v>
      </c>
      <c r="B4890" s="49" t="s">
        <v>273</v>
      </c>
      <c r="C4890" s="58">
        <v>11175100</v>
      </c>
      <c r="D4890" s="58">
        <v>5884900</v>
      </c>
      <c r="E4890" s="58">
        <v>0</v>
      </c>
      <c r="F4890" s="283">
        <f t="shared" si="1386"/>
        <v>52.66082630133063</v>
      </c>
    </row>
    <row r="4891" spans="1:6" s="30" customFormat="1" x14ac:dyDescent="0.2">
      <c r="A4891" s="48"/>
      <c r="B4891" s="51" t="s">
        <v>522</v>
      </c>
      <c r="C4891" s="45">
        <f>C4876+C4884+0</f>
        <v>543932600</v>
      </c>
      <c r="D4891" s="45">
        <f>D4876+D4884+0</f>
        <v>586079300</v>
      </c>
      <c r="E4891" s="45">
        <f>E4876+E4884+0</f>
        <v>0</v>
      </c>
      <c r="F4891" s="280">
        <f t="shared" si="1386"/>
        <v>107.74851516529806</v>
      </c>
    </row>
    <row r="4892" spans="1:6" s="30" customFormat="1" x14ac:dyDescent="0.2">
      <c r="A4892" s="43"/>
      <c r="B4892" s="44"/>
      <c r="C4892" s="50"/>
      <c r="D4892" s="50"/>
      <c r="E4892" s="50"/>
      <c r="F4892" s="284"/>
    </row>
    <row r="4893" spans="1:6" s="30" customFormat="1" x14ac:dyDescent="0.2">
      <c r="A4893" s="48" t="s">
        <v>523</v>
      </c>
      <c r="B4893" s="51"/>
      <c r="C4893" s="50"/>
      <c r="D4893" s="50"/>
      <c r="E4893" s="50"/>
      <c r="F4893" s="284"/>
    </row>
    <row r="4894" spans="1:6" s="30" customFormat="1" x14ac:dyDescent="0.2">
      <c r="A4894" s="48" t="s">
        <v>364</v>
      </c>
      <c r="B4894" s="51"/>
      <c r="C4894" s="50"/>
      <c r="D4894" s="50"/>
      <c r="E4894" s="50"/>
      <c r="F4894" s="284"/>
    </row>
    <row r="4895" spans="1:6" s="30" customFormat="1" x14ac:dyDescent="0.2">
      <c r="A4895" s="48" t="s">
        <v>518</v>
      </c>
      <c r="B4895" s="51"/>
      <c r="C4895" s="50"/>
      <c r="D4895" s="50"/>
      <c r="E4895" s="50"/>
      <c r="F4895" s="284"/>
    </row>
    <row r="4896" spans="1:6" s="30" customFormat="1" x14ac:dyDescent="0.2">
      <c r="A4896" s="48" t="s">
        <v>291</v>
      </c>
      <c r="B4896" s="51"/>
      <c r="C4896" s="50"/>
      <c r="D4896" s="50"/>
      <c r="E4896" s="50"/>
      <c r="F4896" s="284"/>
    </row>
    <row r="4897" spans="1:6" s="30" customFormat="1" x14ac:dyDescent="0.2">
      <c r="A4897" s="66"/>
      <c r="B4897" s="79"/>
      <c r="C4897" s="50"/>
      <c r="D4897" s="50"/>
      <c r="E4897" s="50"/>
      <c r="F4897" s="284"/>
    </row>
    <row r="4898" spans="1:6" s="30" customFormat="1" x14ac:dyDescent="0.2">
      <c r="A4898" s="46">
        <v>410000</v>
      </c>
      <c r="B4898" s="47" t="s">
        <v>44</v>
      </c>
      <c r="C4898" s="45">
        <f t="shared" ref="C4898:D4898" si="1391">C4899</f>
        <v>156455500</v>
      </c>
      <c r="D4898" s="45">
        <f t="shared" si="1391"/>
        <v>169322000</v>
      </c>
      <c r="E4898" s="45">
        <f t="shared" ref="E4898" si="1392">E4899</f>
        <v>0</v>
      </c>
      <c r="F4898" s="282">
        <f t="shared" ref="F4898:F4906" si="1393">D4898/C4898*100</f>
        <v>108.22374413171796</v>
      </c>
    </row>
    <row r="4899" spans="1:6" s="30" customFormat="1" x14ac:dyDescent="0.2">
      <c r="A4899" s="46">
        <v>413000</v>
      </c>
      <c r="B4899" s="51" t="s">
        <v>96</v>
      </c>
      <c r="C4899" s="45">
        <f t="shared" ref="C4899:D4899" si="1394">SUM(C4900:C4902)</f>
        <v>156455500</v>
      </c>
      <c r="D4899" s="45">
        <f t="shared" si="1394"/>
        <v>169322000</v>
      </c>
      <c r="E4899" s="45">
        <f t="shared" ref="E4899" si="1395">SUM(E4900:E4902)</f>
        <v>0</v>
      </c>
      <c r="F4899" s="282">
        <f t="shared" si="1393"/>
        <v>108.22374413171796</v>
      </c>
    </row>
    <row r="4900" spans="1:6" s="30" customFormat="1" x14ac:dyDescent="0.2">
      <c r="A4900" s="56">
        <v>413100</v>
      </c>
      <c r="B4900" s="49" t="s">
        <v>100</v>
      </c>
      <c r="C4900" s="58">
        <v>29230100</v>
      </c>
      <c r="D4900" s="58">
        <v>29230100</v>
      </c>
      <c r="E4900" s="58">
        <v>0</v>
      </c>
      <c r="F4900" s="283">
        <f t="shared" si="1393"/>
        <v>100</v>
      </c>
    </row>
    <row r="4901" spans="1:6" s="30" customFormat="1" x14ac:dyDescent="0.2">
      <c r="A4901" s="48">
        <v>413400</v>
      </c>
      <c r="B4901" s="49" t="s">
        <v>103</v>
      </c>
      <c r="C4901" s="58">
        <v>113577400</v>
      </c>
      <c r="D4901" s="58">
        <v>127775000</v>
      </c>
      <c r="E4901" s="58">
        <v>0</v>
      </c>
      <c r="F4901" s="283">
        <f t="shared" si="1393"/>
        <v>112.50037419416185</v>
      </c>
    </row>
    <row r="4902" spans="1:6" s="30" customFormat="1" x14ac:dyDescent="0.2">
      <c r="A4902" s="48">
        <v>413700</v>
      </c>
      <c r="B4902" s="49" t="s">
        <v>104</v>
      </c>
      <c r="C4902" s="58">
        <v>13648000</v>
      </c>
      <c r="D4902" s="58">
        <v>12316900</v>
      </c>
      <c r="E4902" s="58">
        <v>0</v>
      </c>
      <c r="F4902" s="283">
        <f t="shared" si="1393"/>
        <v>90.246922626025793</v>
      </c>
    </row>
    <row r="4903" spans="1:6" s="30" customFormat="1" x14ac:dyDescent="0.2">
      <c r="A4903" s="46">
        <v>620000</v>
      </c>
      <c r="B4903" s="51" t="s">
        <v>266</v>
      </c>
      <c r="C4903" s="45">
        <f t="shared" ref="C4903:D4903" si="1396">C4904</f>
        <v>357103200</v>
      </c>
      <c r="D4903" s="45">
        <f t="shared" si="1396"/>
        <v>358817000</v>
      </c>
      <c r="E4903" s="45">
        <f t="shared" ref="E4903" si="1397">E4904</f>
        <v>0</v>
      </c>
      <c r="F4903" s="282">
        <f t="shared" si="1393"/>
        <v>100.47991729001589</v>
      </c>
    </row>
    <row r="4904" spans="1:6" s="30" customFormat="1" x14ac:dyDescent="0.2">
      <c r="A4904" s="46">
        <v>621000</v>
      </c>
      <c r="B4904" s="51" t="s">
        <v>267</v>
      </c>
      <c r="C4904" s="45">
        <f>SUM(C4905:C4905)</f>
        <v>357103200</v>
      </c>
      <c r="D4904" s="45">
        <f>SUM(D4905:D4905)</f>
        <v>358817000</v>
      </c>
      <c r="E4904" s="45">
        <f>SUM(E4905:E4905)</f>
        <v>0</v>
      </c>
      <c r="F4904" s="282">
        <f t="shared" si="1393"/>
        <v>100.47991729001589</v>
      </c>
    </row>
    <row r="4905" spans="1:6" s="30" customFormat="1" x14ac:dyDescent="0.2">
      <c r="A4905" s="48">
        <v>621400</v>
      </c>
      <c r="B4905" s="49" t="s">
        <v>272</v>
      </c>
      <c r="C4905" s="58">
        <v>357103200</v>
      </c>
      <c r="D4905" s="58">
        <v>358817000</v>
      </c>
      <c r="E4905" s="58">
        <v>0</v>
      </c>
      <c r="F4905" s="283">
        <f t="shared" si="1393"/>
        <v>100.47991729001589</v>
      </c>
    </row>
    <row r="4906" spans="1:6" s="30" customFormat="1" x14ac:dyDescent="0.2">
      <c r="A4906" s="90"/>
      <c r="B4906" s="51" t="s">
        <v>524</v>
      </c>
      <c r="C4906" s="106">
        <f>C4898+C4903+0+0</f>
        <v>513558700</v>
      </c>
      <c r="D4906" s="106">
        <f>D4898+D4903+0+0</f>
        <v>528139000</v>
      </c>
      <c r="E4906" s="106">
        <f>E4898+E4903+0+0</f>
        <v>0</v>
      </c>
      <c r="F4906" s="280">
        <f t="shared" si="1393"/>
        <v>102.83907175557536</v>
      </c>
    </row>
    <row r="4907" spans="1:6" s="30" customFormat="1" x14ac:dyDescent="0.2">
      <c r="A4907" s="43"/>
      <c r="B4907" s="44"/>
      <c r="C4907" s="50"/>
      <c r="D4907" s="50"/>
      <c r="E4907" s="50"/>
      <c r="F4907" s="284"/>
    </row>
    <row r="4908" spans="1:6" s="30" customFormat="1" x14ac:dyDescent="0.2">
      <c r="A4908" s="48" t="s">
        <v>525</v>
      </c>
      <c r="B4908" s="51"/>
      <c r="C4908" s="50"/>
      <c r="D4908" s="50"/>
      <c r="E4908" s="50"/>
      <c r="F4908" s="284"/>
    </row>
    <row r="4909" spans="1:6" s="30" customFormat="1" x14ac:dyDescent="0.2">
      <c r="A4909" s="48" t="s">
        <v>364</v>
      </c>
      <c r="B4909" s="51"/>
      <c r="C4909" s="50"/>
      <c r="D4909" s="50"/>
      <c r="E4909" s="50"/>
      <c r="F4909" s="284"/>
    </row>
    <row r="4910" spans="1:6" s="30" customFormat="1" x14ac:dyDescent="0.2">
      <c r="A4910" s="48" t="s">
        <v>518</v>
      </c>
      <c r="B4910" s="51"/>
      <c r="C4910" s="50"/>
      <c r="D4910" s="50"/>
      <c r="E4910" s="50"/>
      <c r="F4910" s="284"/>
    </row>
    <row r="4911" spans="1:6" s="30" customFormat="1" x14ac:dyDescent="0.2">
      <c r="A4911" s="48" t="s">
        <v>526</v>
      </c>
      <c r="B4911" s="51"/>
      <c r="C4911" s="50"/>
      <c r="D4911" s="50"/>
      <c r="E4911" s="50"/>
      <c r="F4911" s="284"/>
    </row>
    <row r="4912" spans="1:6" s="30" customFormat="1" x14ac:dyDescent="0.2">
      <c r="A4912" s="66"/>
      <c r="B4912" s="79"/>
      <c r="C4912" s="50"/>
      <c r="D4912" s="50"/>
      <c r="E4912" s="50"/>
      <c r="F4912" s="284"/>
    </row>
    <row r="4913" spans="1:6" s="30" customFormat="1" x14ac:dyDescent="0.2">
      <c r="A4913" s="46">
        <v>410000</v>
      </c>
      <c r="B4913" s="47" t="s">
        <v>44</v>
      </c>
      <c r="C4913" s="45">
        <f>0+C4914+0</f>
        <v>14000000</v>
      </c>
      <c r="D4913" s="45">
        <f>0+D4914+0</f>
        <v>32000000</v>
      </c>
      <c r="E4913" s="45">
        <f>0+E4914+0</f>
        <v>0</v>
      </c>
      <c r="F4913" s="282">
        <f t="shared" ref="F4913:F4931" si="1398">D4913/C4913*100</f>
        <v>228.57142857142856</v>
      </c>
    </row>
    <row r="4914" spans="1:6" s="30" customFormat="1" x14ac:dyDescent="0.2">
      <c r="A4914" s="46">
        <v>415000</v>
      </c>
      <c r="B4914" s="51" t="s">
        <v>119</v>
      </c>
      <c r="C4914" s="45">
        <f>SUM(C4915:C4915)</f>
        <v>14000000</v>
      </c>
      <c r="D4914" s="45">
        <f>SUM(D4915:D4915)</f>
        <v>32000000</v>
      </c>
      <c r="E4914" s="45">
        <f>SUM(E4915:E4915)</f>
        <v>0</v>
      </c>
      <c r="F4914" s="282">
        <f t="shared" si="1398"/>
        <v>228.57142857142856</v>
      </c>
    </row>
    <row r="4915" spans="1:6" s="30" customFormat="1" x14ac:dyDescent="0.2">
      <c r="A4915" s="56">
        <v>415200</v>
      </c>
      <c r="B4915" s="49" t="s">
        <v>123</v>
      </c>
      <c r="C4915" s="58">
        <v>14000000</v>
      </c>
      <c r="D4915" s="58">
        <v>32000000</v>
      </c>
      <c r="E4915" s="58">
        <v>0</v>
      </c>
      <c r="F4915" s="283">
        <f t="shared" si="1398"/>
        <v>228.57142857142856</v>
      </c>
    </row>
    <row r="4916" spans="1:6" s="30" customFormat="1" x14ac:dyDescent="0.2">
      <c r="A4916" s="46">
        <v>480000</v>
      </c>
      <c r="B4916" s="51" t="s">
        <v>202</v>
      </c>
      <c r="C4916" s="45">
        <f t="shared" ref="C4916:D4916" si="1399">C4917+C4919</f>
        <v>14000000</v>
      </c>
      <c r="D4916" s="45">
        <f t="shared" si="1399"/>
        <v>20000000</v>
      </c>
      <c r="E4916" s="45">
        <f t="shared" ref="E4916" si="1400">E4917+E4919</f>
        <v>0</v>
      </c>
      <c r="F4916" s="282">
        <f t="shared" si="1398"/>
        <v>142.85714285714286</v>
      </c>
    </row>
    <row r="4917" spans="1:6" s="30" customFormat="1" x14ac:dyDescent="0.2">
      <c r="A4917" s="46">
        <v>487000</v>
      </c>
      <c r="B4917" s="51" t="s">
        <v>25</v>
      </c>
      <c r="C4917" s="45">
        <f t="shared" ref="C4917:D4917" si="1401">SUM(C4918)</f>
        <v>10000000</v>
      </c>
      <c r="D4917" s="45">
        <f t="shared" si="1401"/>
        <v>15000000</v>
      </c>
      <c r="E4917" s="45">
        <f t="shared" ref="E4917" si="1402">SUM(E4918)</f>
        <v>0</v>
      </c>
      <c r="F4917" s="282">
        <f t="shared" si="1398"/>
        <v>150</v>
      </c>
    </row>
    <row r="4918" spans="1:6" s="30" customFormat="1" x14ac:dyDescent="0.2">
      <c r="A4918" s="48">
        <v>487300</v>
      </c>
      <c r="B4918" s="95" t="s">
        <v>216</v>
      </c>
      <c r="C4918" s="58">
        <v>10000000</v>
      </c>
      <c r="D4918" s="58">
        <v>15000000</v>
      </c>
      <c r="E4918" s="58">
        <v>0</v>
      </c>
      <c r="F4918" s="283">
        <f t="shared" si="1398"/>
        <v>150</v>
      </c>
    </row>
    <row r="4919" spans="1:6" s="55" customFormat="1" x14ac:dyDescent="0.2">
      <c r="A4919" s="46">
        <v>488000</v>
      </c>
      <c r="B4919" s="51" t="s">
        <v>31</v>
      </c>
      <c r="C4919" s="45">
        <f t="shared" ref="C4919:D4919" si="1403">C4920</f>
        <v>4000000</v>
      </c>
      <c r="D4919" s="45">
        <f t="shared" si="1403"/>
        <v>5000000</v>
      </c>
      <c r="E4919" s="45">
        <f t="shared" ref="E4919" si="1404">E4920</f>
        <v>0</v>
      </c>
      <c r="F4919" s="282">
        <f t="shared" si="1398"/>
        <v>125</v>
      </c>
    </row>
    <row r="4920" spans="1:6" s="30" customFormat="1" x14ac:dyDescent="0.2">
      <c r="A4920" s="48">
        <v>488100</v>
      </c>
      <c r="B4920" s="95" t="s">
        <v>31</v>
      </c>
      <c r="C4920" s="58">
        <v>4000000</v>
      </c>
      <c r="D4920" s="58">
        <v>5000000</v>
      </c>
      <c r="E4920" s="58">
        <v>0</v>
      </c>
      <c r="F4920" s="283">
        <f t="shared" si="1398"/>
        <v>125</v>
      </c>
    </row>
    <row r="4921" spans="1:6" s="30" customFormat="1" x14ac:dyDescent="0.2">
      <c r="A4921" s="46">
        <v>510000</v>
      </c>
      <c r="B4921" s="51" t="s">
        <v>244</v>
      </c>
      <c r="C4921" s="45">
        <f>C4922+0+0</f>
        <v>51000000</v>
      </c>
      <c r="D4921" s="45">
        <f>D4922+0+0</f>
        <v>63375000</v>
      </c>
      <c r="E4921" s="45">
        <f>E4922+0+0</f>
        <v>0</v>
      </c>
      <c r="F4921" s="282">
        <f t="shared" si="1398"/>
        <v>124.26470588235294</v>
      </c>
    </row>
    <row r="4922" spans="1:6" s="30" customFormat="1" x14ac:dyDescent="0.2">
      <c r="A4922" s="46">
        <v>511000</v>
      </c>
      <c r="B4922" s="51" t="s">
        <v>245</v>
      </c>
      <c r="C4922" s="45">
        <f>SUM(C4923:C4926)</f>
        <v>51000000</v>
      </c>
      <c r="D4922" s="45">
        <f>SUM(D4923:D4926)</f>
        <v>63375000</v>
      </c>
      <c r="E4922" s="45">
        <f>SUM(E4923:E4926)</f>
        <v>0</v>
      </c>
      <c r="F4922" s="282">
        <f t="shared" si="1398"/>
        <v>124.26470588235294</v>
      </c>
    </row>
    <row r="4923" spans="1:6" s="30" customFormat="1" x14ac:dyDescent="0.2">
      <c r="A4923" s="48">
        <v>511100</v>
      </c>
      <c r="B4923" s="49" t="s">
        <v>246</v>
      </c>
      <c r="C4923" s="58">
        <v>16000000</v>
      </c>
      <c r="D4923" s="58">
        <v>26500000</v>
      </c>
      <c r="E4923" s="58">
        <v>0</v>
      </c>
      <c r="F4923" s="283">
        <f t="shared" si="1398"/>
        <v>165.625</v>
      </c>
    </row>
    <row r="4924" spans="1:6" s="30" customFormat="1" x14ac:dyDescent="0.2">
      <c r="A4924" s="48">
        <v>511200</v>
      </c>
      <c r="B4924" s="49" t="s">
        <v>247</v>
      </c>
      <c r="C4924" s="58">
        <v>6000000</v>
      </c>
      <c r="D4924" s="58">
        <v>3200000</v>
      </c>
      <c r="E4924" s="58">
        <v>0</v>
      </c>
      <c r="F4924" s="283"/>
    </row>
    <row r="4925" spans="1:6" s="30" customFormat="1" x14ac:dyDescent="0.2">
      <c r="A4925" s="48">
        <v>511300</v>
      </c>
      <c r="B4925" s="49" t="s">
        <v>248</v>
      </c>
      <c r="C4925" s="58">
        <v>20000000</v>
      </c>
      <c r="D4925" s="58">
        <v>25675000</v>
      </c>
      <c r="E4925" s="58">
        <v>0</v>
      </c>
      <c r="F4925" s="283">
        <f t="shared" si="1398"/>
        <v>128.375</v>
      </c>
    </row>
    <row r="4926" spans="1:6" s="30" customFormat="1" x14ac:dyDescent="0.2">
      <c r="A4926" s="48">
        <v>511700</v>
      </c>
      <c r="B4926" s="49" t="s">
        <v>251</v>
      </c>
      <c r="C4926" s="58">
        <v>9000000</v>
      </c>
      <c r="D4926" s="58">
        <v>8000000</v>
      </c>
      <c r="E4926" s="58">
        <v>0</v>
      </c>
      <c r="F4926" s="283">
        <f t="shared" si="1398"/>
        <v>88.888888888888886</v>
      </c>
    </row>
    <row r="4927" spans="1:6" s="55" customFormat="1" x14ac:dyDescent="0.2">
      <c r="A4927" s="46">
        <v>630000</v>
      </c>
      <c r="B4927" s="51" t="s">
        <v>301</v>
      </c>
      <c r="C4927" s="45">
        <f>C4928+0</f>
        <v>2300000</v>
      </c>
      <c r="D4927" s="45">
        <f>D4928+0</f>
        <v>3800000</v>
      </c>
      <c r="E4927" s="45">
        <f>E4928+0</f>
        <v>0</v>
      </c>
      <c r="F4927" s="282">
        <f t="shared" si="1398"/>
        <v>165.21739130434781</v>
      </c>
    </row>
    <row r="4928" spans="1:6" s="55" customFormat="1" x14ac:dyDescent="0.2">
      <c r="A4928" s="46">
        <v>631000</v>
      </c>
      <c r="B4928" s="51" t="s">
        <v>276</v>
      </c>
      <c r="C4928" s="45">
        <f>0+0+C4929</f>
        <v>2300000</v>
      </c>
      <c r="D4928" s="45">
        <f>0+0+D4929</f>
        <v>3800000</v>
      </c>
      <c r="E4928" s="45">
        <f>0+0+E4929</f>
        <v>0</v>
      </c>
      <c r="F4928" s="282">
        <f t="shared" si="1398"/>
        <v>165.21739130434781</v>
      </c>
    </row>
    <row r="4929" spans="1:6" s="30" customFormat="1" x14ac:dyDescent="0.2">
      <c r="A4929" s="56">
        <v>631100</v>
      </c>
      <c r="B4929" s="49" t="s">
        <v>277</v>
      </c>
      <c r="C4929" s="58">
        <v>2300000</v>
      </c>
      <c r="D4929" s="58">
        <v>3800000</v>
      </c>
      <c r="E4929" s="58">
        <v>0</v>
      </c>
      <c r="F4929" s="283">
        <f t="shared" si="1398"/>
        <v>165.21739130434781</v>
      </c>
    </row>
    <row r="4930" spans="1:6" s="30" customFormat="1" x14ac:dyDescent="0.2">
      <c r="A4930" s="90"/>
      <c r="B4930" s="51" t="s">
        <v>528</v>
      </c>
      <c r="C4930" s="45">
        <f>C4913+C4916+C4921+0+C4927</f>
        <v>81300000</v>
      </c>
      <c r="D4930" s="45">
        <f>D4913+D4916+D4921+0+D4927</f>
        <v>119175000</v>
      </c>
      <c r="E4930" s="45">
        <f>E4913+E4916+E4921+0+E4927</f>
        <v>0</v>
      </c>
      <c r="F4930" s="286">
        <f t="shared" si="1398"/>
        <v>146.58671586715869</v>
      </c>
    </row>
    <row r="4931" spans="1:6" s="30" customFormat="1" x14ac:dyDescent="0.2">
      <c r="A4931" s="89"/>
      <c r="B4931" s="83" t="s">
        <v>292</v>
      </c>
      <c r="C4931" s="87">
        <f>C4869+C4891+C4906+C4930</f>
        <v>1192710200</v>
      </c>
      <c r="D4931" s="87">
        <f>D4869+D4891+D4906+D4930</f>
        <v>1356925100</v>
      </c>
      <c r="E4931" s="87">
        <f>E4869+E4891+E4906+E4930</f>
        <v>161300000</v>
      </c>
      <c r="F4931" s="34">
        <f t="shared" si="1398"/>
        <v>113.76821460904753</v>
      </c>
    </row>
    <row r="4932" spans="1:6" s="30" customFormat="1" ht="20.25" customHeight="1" x14ac:dyDescent="0.2">
      <c r="A4932" s="66"/>
      <c r="B4932" s="44"/>
      <c r="C4932" s="67"/>
      <c r="D4932" s="67"/>
      <c r="E4932" s="67"/>
      <c r="F4932" s="279"/>
    </row>
    <row r="4933" spans="1:6" s="30" customFormat="1" ht="20.25" customHeight="1" x14ac:dyDescent="0.2">
      <c r="A4933" s="90"/>
      <c r="B4933" s="95"/>
      <c r="C4933" s="50"/>
      <c r="D4933" s="50"/>
      <c r="E4933" s="50"/>
      <c r="F4933" s="284"/>
    </row>
  </sheetData>
  <printOptions horizontalCentered="1" gridLines="1"/>
  <pageMargins left="0" right="0" top="0.39370078740157483" bottom="0" header="0" footer="0"/>
  <pageSetup paperSize="9" scale="43" firstPageNumber="10" orientation="portrait" useFirstPageNumber="1" r:id="rId1"/>
  <headerFooter>
    <oddFooter>&amp;C&amp;18&amp;P</oddFooter>
  </headerFooter>
  <rowBreaks count="78" manualBreakCount="78">
    <brk id="55" max="5" man="1"/>
    <brk id="104" max="16383" man="1"/>
    <brk id="180" max="16383" man="1"/>
    <brk id="251" max="5" man="1"/>
    <brk id="319" max="16383" man="1"/>
    <brk id="376" max="16383" man="1"/>
    <brk id="425" max="5" man="1"/>
    <brk id="492" max="16383" man="1"/>
    <brk id="545" max="16383" man="1"/>
    <brk id="613" max="16383" man="1"/>
    <brk id="690" max="16383" man="1"/>
    <brk id="763" max="16383" man="1"/>
    <brk id="823" max="16383" man="1"/>
    <brk id="898" max="16383" man="1"/>
    <brk id="954" max="16383" man="1"/>
    <brk id="1011" max="16383" man="1"/>
    <brk id="1076" max="16383" man="1"/>
    <brk id="1150" max="16383" man="1"/>
    <brk id="1220" max="16383" man="1"/>
    <brk id="1294" max="16383" man="1"/>
    <brk id="1364" max="16383" man="1"/>
    <brk id="1414" max="16383" man="1"/>
    <brk id="1452" max="16383" man="1"/>
    <brk id="1522" max="16383" man="1"/>
    <brk id="1587" max="16383" man="1"/>
    <brk id="1652" max="16383" man="1"/>
    <brk id="1687" max="16383" man="1"/>
    <brk id="1751" max="16383" man="1"/>
    <brk id="1818" max="16383" man="1"/>
    <brk id="1885" max="16383" man="1"/>
    <brk id="1949" max="16383" man="1"/>
    <brk id="2018" max="16383" man="1"/>
    <brk id="2082" max="16383" man="1"/>
    <brk id="2127" max="16383" man="1"/>
    <brk id="2176" max="16383" man="1"/>
    <brk id="2222" max="16383" man="1"/>
    <brk id="2261" max="16383" man="1"/>
    <brk id="2304" max="16383" man="1"/>
    <brk id="2348" max="16383" man="1"/>
    <brk id="2411" max="16383" man="1"/>
    <brk id="2479" max="16383" man="1"/>
    <brk id="2540" max="16383" man="1"/>
    <brk id="2615" max="16383" man="1"/>
    <brk id="2692" max="16383" man="1"/>
    <brk id="2761" max="16383" man="1"/>
    <brk id="2827" max="16383" man="1"/>
    <brk id="2892" max="16383" man="1"/>
    <brk id="2962" max="16383" man="1"/>
    <brk id="3032" max="16383" man="1"/>
    <brk id="3103" max="16383" man="1"/>
    <brk id="3178" max="16383" man="1"/>
    <brk id="3248" max="16383" man="1"/>
    <brk id="3311" max="16383" man="1"/>
    <brk id="3377" max="16383" man="1"/>
    <brk id="3439" max="16383" man="1"/>
    <brk id="3522" max="5" man="1"/>
    <brk id="3590" max="16383" man="1"/>
    <brk id="3646" max="16383" man="1"/>
    <brk id="3710" max="16383" man="1"/>
    <brk id="3740" max="16383" man="1"/>
    <brk id="3813" max="16383" man="1"/>
    <brk id="3880" max="16383" man="1"/>
    <brk id="3950" max="5" man="1"/>
    <brk id="4031" max="16383" man="1"/>
    <brk id="4112" max="16383" man="1"/>
    <brk id="4171" max="16383" man="1"/>
    <brk id="4214" max="16383" man="1"/>
    <brk id="4292" max="16383" man="1"/>
    <brk id="4374" max="16383" man="1"/>
    <brk id="4456" max="16383" man="1"/>
    <brk id="4535" max="5" man="1"/>
    <brk id="4613" max="16383" man="1"/>
    <brk id="4654" max="16383" man="1"/>
    <brk id="4698" max="16383" man="1"/>
    <brk id="4742" max="16383" man="1"/>
    <brk id="4821" max="5" man="1"/>
    <brk id="4869" max="16383" man="1"/>
    <brk id="489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41"/>
  <sheetViews>
    <sheetView view="pageBreakPreview" zoomScale="75" zoomScaleNormal="75" zoomScaleSheetLayoutView="75" workbookViewId="0">
      <pane xSplit="2" ySplit="3" topLeftCell="C4" activePane="bottomRight" state="frozen"/>
      <selection activeCell="J95" sqref="J95"/>
      <selection pane="topRight" activeCell="J95" sqref="J95"/>
      <selection pane="bottomLeft" activeCell="J95" sqref="J95"/>
      <selection pane="bottomRight" activeCell="A5" sqref="A5"/>
    </sheetView>
  </sheetViews>
  <sheetFormatPr defaultColWidth="9.140625" defaultRowHeight="18.75" x14ac:dyDescent="0.2"/>
  <cols>
    <col min="1" max="1" width="16.28515625" style="116" customWidth="1"/>
    <col min="2" max="2" width="109" style="114" customWidth="1"/>
    <col min="3" max="3" width="31.28515625" style="134" customWidth="1"/>
    <col min="4" max="4" width="13" style="17" customWidth="1"/>
    <col min="5" max="16384" width="9.140625" style="17"/>
  </cols>
  <sheetData>
    <row r="1" spans="1:3" s="16" customFormat="1" x14ac:dyDescent="0.2">
      <c r="A1" s="247"/>
      <c r="B1" s="107"/>
      <c r="C1" s="108"/>
    </row>
    <row r="2" spans="1:3" ht="110.25" customHeight="1" x14ac:dyDescent="0.2">
      <c r="A2" s="1" t="s">
        <v>43</v>
      </c>
      <c r="B2" s="1" t="s">
        <v>1</v>
      </c>
      <c r="C2" s="2" t="s">
        <v>867</v>
      </c>
    </row>
    <row r="3" spans="1:3" s="140" customFormat="1" ht="18" customHeight="1" x14ac:dyDescent="0.2">
      <c r="A3" s="109">
        <v>1</v>
      </c>
      <c r="B3" s="110">
        <v>2</v>
      </c>
      <c r="C3" s="109">
        <v>3</v>
      </c>
    </row>
    <row r="4" spans="1:3" x14ac:dyDescent="0.2">
      <c r="B4" s="111"/>
      <c r="C4" s="112"/>
    </row>
    <row r="5" spans="1:3" ht="19.5" x14ac:dyDescent="0.2">
      <c r="A5" s="113"/>
      <c r="C5" s="115"/>
    </row>
    <row r="6" spans="1:3" ht="37.5" customHeight="1" x14ac:dyDescent="0.2">
      <c r="A6" s="291" t="s">
        <v>814</v>
      </c>
      <c r="B6" s="291"/>
      <c r="C6" s="291"/>
    </row>
    <row r="7" spans="1:3" ht="19.5" x14ac:dyDescent="0.2">
      <c r="B7" s="117" t="s">
        <v>287</v>
      </c>
      <c r="C7" s="115"/>
    </row>
    <row r="8" spans="1:3" s="16" customFormat="1" x14ac:dyDescent="0.2">
      <c r="A8" s="118"/>
      <c r="B8" s="248"/>
      <c r="C8" s="119"/>
    </row>
    <row r="9" spans="1:3" s="16" customFormat="1" x14ac:dyDescent="0.2">
      <c r="A9" s="25"/>
      <c r="B9" s="248"/>
      <c r="C9" s="120"/>
    </row>
    <row r="10" spans="1:3" s="16" customFormat="1" ht="19.5" x14ac:dyDescent="0.2">
      <c r="A10" s="23" t="s">
        <v>327</v>
      </c>
      <c r="B10" s="21"/>
      <c r="C10" s="120"/>
    </row>
    <row r="11" spans="1:3" s="16" customFormat="1" ht="19.5" x14ac:dyDescent="0.2">
      <c r="A11" s="23" t="s">
        <v>313</v>
      </c>
      <c r="B11" s="21"/>
      <c r="C11" s="120"/>
    </row>
    <row r="12" spans="1:3" s="16" customFormat="1" ht="19.5" x14ac:dyDescent="0.2">
      <c r="A12" s="23" t="s">
        <v>328</v>
      </c>
      <c r="B12" s="21"/>
      <c r="C12" s="120"/>
    </row>
    <row r="13" spans="1:3" s="16" customFormat="1" ht="19.5" x14ac:dyDescent="0.2">
      <c r="A13" s="23" t="s">
        <v>329</v>
      </c>
      <c r="B13" s="21"/>
      <c r="C13" s="120"/>
    </row>
    <row r="14" spans="1:3" s="16" customFormat="1" x14ac:dyDescent="0.2">
      <c r="A14" s="23"/>
      <c r="B14" s="18"/>
      <c r="C14" s="119"/>
    </row>
    <row r="15" spans="1:3" s="128" customFormat="1" ht="18.75" customHeight="1" x14ac:dyDescent="0.2">
      <c r="A15" s="9">
        <v>720000</v>
      </c>
      <c r="B15" s="3" t="s">
        <v>12</v>
      </c>
      <c r="C15" s="119">
        <f t="shared" ref="C15:C16" si="0">C16</f>
        <v>38000</v>
      </c>
    </row>
    <row r="16" spans="1:3" s="16" customFormat="1" ht="19.5" x14ac:dyDescent="0.2">
      <c r="A16" s="24">
        <v>729000</v>
      </c>
      <c r="B16" s="8" t="s">
        <v>22</v>
      </c>
      <c r="C16" s="121">
        <f t="shared" si="0"/>
        <v>38000</v>
      </c>
    </row>
    <row r="17" spans="1:3" s="16" customFormat="1" x14ac:dyDescent="0.2">
      <c r="A17" s="13">
        <v>729100</v>
      </c>
      <c r="B17" s="6" t="s">
        <v>22</v>
      </c>
      <c r="C17" s="120">
        <v>38000</v>
      </c>
    </row>
    <row r="18" spans="1:3" s="128" customFormat="1" ht="37.5" x14ac:dyDescent="0.2">
      <c r="A18" s="9" t="s">
        <v>285</v>
      </c>
      <c r="B18" s="3" t="s">
        <v>819</v>
      </c>
      <c r="C18" s="119">
        <v>10400</v>
      </c>
    </row>
    <row r="19" spans="1:3" s="16" customFormat="1" x14ac:dyDescent="0.2">
      <c r="A19" s="122"/>
      <c r="B19" s="123" t="s">
        <v>798</v>
      </c>
      <c r="C19" s="124">
        <f t="shared" ref="C19" si="1">C15+C18</f>
        <v>48400</v>
      </c>
    </row>
    <row r="20" spans="1:3" s="16" customFormat="1" x14ac:dyDescent="0.2">
      <c r="A20" s="118"/>
      <c r="B20" s="248"/>
      <c r="C20" s="119"/>
    </row>
    <row r="21" spans="1:3" s="16" customFormat="1" x14ac:dyDescent="0.2">
      <c r="A21" s="25"/>
      <c r="B21" s="248"/>
      <c r="C21" s="120"/>
    </row>
    <row r="22" spans="1:3" s="16" customFormat="1" ht="19.5" x14ac:dyDescent="0.2">
      <c r="A22" s="23" t="s">
        <v>332</v>
      </c>
      <c r="B22" s="21"/>
      <c r="C22" s="120"/>
    </row>
    <row r="23" spans="1:3" s="16" customFormat="1" ht="19.5" x14ac:dyDescent="0.2">
      <c r="A23" s="23" t="s">
        <v>313</v>
      </c>
      <c r="B23" s="21"/>
      <c r="C23" s="120"/>
    </row>
    <row r="24" spans="1:3" s="16" customFormat="1" ht="19.5" x14ac:dyDescent="0.2">
      <c r="A24" s="23" t="s">
        <v>333</v>
      </c>
      <c r="B24" s="21"/>
      <c r="C24" s="120"/>
    </row>
    <row r="25" spans="1:3" s="16" customFormat="1" ht="19.5" x14ac:dyDescent="0.2">
      <c r="A25" s="23" t="s">
        <v>291</v>
      </c>
      <c r="B25" s="21"/>
      <c r="C25" s="120"/>
    </row>
    <row r="26" spans="1:3" s="16" customFormat="1" x14ac:dyDescent="0.2">
      <c r="A26" s="23"/>
      <c r="B26" s="18"/>
      <c r="C26" s="119"/>
    </row>
    <row r="27" spans="1:3" s="128" customFormat="1" ht="18.75" customHeight="1" x14ac:dyDescent="0.2">
      <c r="A27" s="9">
        <v>720000</v>
      </c>
      <c r="B27" s="3" t="s">
        <v>12</v>
      </c>
      <c r="C27" s="119">
        <f t="shared" ref="C27" si="2">+C28</f>
        <v>75000</v>
      </c>
    </row>
    <row r="28" spans="1:3" s="16" customFormat="1" ht="19.5" x14ac:dyDescent="0.2">
      <c r="A28" s="24">
        <v>722000</v>
      </c>
      <c r="B28" s="19" t="s">
        <v>800</v>
      </c>
      <c r="C28" s="121">
        <f t="shared" ref="C28" si="3">+C29</f>
        <v>75000</v>
      </c>
    </row>
    <row r="29" spans="1:3" s="16" customFormat="1" x14ac:dyDescent="0.2">
      <c r="A29" s="13">
        <v>722500</v>
      </c>
      <c r="B29" s="6" t="s">
        <v>19</v>
      </c>
      <c r="C29" s="120">
        <v>75000</v>
      </c>
    </row>
    <row r="30" spans="1:3" s="16" customFormat="1" x14ac:dyDescent="0.2">
      <c r="A30" s="122"/>
      <c r="B30" s="123" t="s">
        <v>798</v>
      </c>
      <c r="C30" s="124">
        <f>+C27</f>
        <v>75000</v>
      </c>
    </row>
    <row r="31" spans="1:3" s="16" customFormat="1" x14ac:dyDescent="0.2">
      <c r="A31" s="118"/>
      <c r="B31" s="248"/>
      <c r="C31" s="119"/>
    </row>
    <row r="32" spans="1:3" s="16" customFormat="1" x14ac:dyDescent="0.2">
      <c r="A32" s="25"/>
      <c r="B32" s="248"/>
      <c r="C32" s="120"/>
    </row>
    <row r="33" spans="1:3" s="16" customFormat="1" ht="19.5" x14ac:dyDescent="0.2">
      <c r="A33" s="23" t="s">
        <v>334</v>
      </c>
      <c r="B33" s="21"/>
      <c r="C33" s="120"/>
    </row>
    <row r="34" spans="1:3" s="16" customFormat="1" ht="19.5" x14ac:dyDescent="0.2">
      <c r="A34" s="23" t="s">
        <v>313</v>
      </c>
      <c r="B34" s="21"/>
      <c r="C34" s="120"/>
    </row>
    <row r="35" spans="1:3" s="16" customFormat="1" ht="19.5" x14ac:dyDescent="0.2">
      <c r="A35" s="23" t="s">
        <v>335</v>
      </c>
      <c r="B35" s="21"/>
      <c r="C35" s="120"/>
    </row>
    <row r="36" spans="1:3" s="16" customFormat="1" ht="19.5" x14ac:dyDescent="0.2">
      <c r="A36" s="23" t="s">
        <v>291</v>
      </c>
      <c r="B36" s="21"/>
      <c r="C36" s="120"/>
    </row>
    <row r="37" spans="1:3" s="16" customFormat="1" x14ac:dyDescent="0.2">
      <c r="A37" s="23"/>
      <c r="B37" s="18"/>
      <c r="C37" s="119"/>
    </row>
    <row r="38" spans="1:3" s="128" customFormat="1" ht="18.75" customHeight="1" x14ac:dyDescent="0.2">
      <c r="A38" s="9">
        <v>720000</v>
      </c>
      <c r="B38" s="3" t="s">
        <v>12</v>
      </c>
      <c r="C38" s="119">
        <f t="shared" ref="C38:C39" si="4">+C39</f>
        <v>4400000</v>
      </c>
    </row>
    <row r="39" spans="1:3" s="16" customFormat="1" ht="19.5" x14ac:dyDescent="0.2">
      <c r="A39" s="24">
        <v>722000</v>
      </c>
      <c r="B39" s="19" t="s">
        <v>800</v>
      </c>
      <c r="C39" s="121">
        <f t="shared" si="4"/>
        <v>4400000</v>
      </c>
    </row>
    <row r="40" spans="1:3" s="16" customFormat="1" x14ac:dyDescent="0.2">
      <c r="A40" s="13">
        <v>722400</v>
      </c>
      <c r="B40" s="6" t="s">
        <v>23</v>
      </c>
      <c r="C40" s="120">
        <v>4400000</v>
      </c>
    </row>
    <row r="41" spans="1:3" s="128" customFormat="1" ht="37.5" x14ac:dyDescent="0.2">
      <c r="A41" s="9" t="s">
        <v>285</v>
      </c>
      <c r="B41" s="3" t="s">
        <v>819</v>
      </c>
      <c r="C41" s="119">
        <v>6624400</v>
      </c>
    </row>
    <row r="42" spans="1:3" s="16" customFormat="1" x14ac:dyDescent="0.2">
      <c r="A42" s="122"/>
      <c r="B42" s="123" t="s">
        <v>798</v>
      </c>
      <c r="C42" s="124">
        <f t="shared" ref="C42" si="5">+C38+C41</f>
        <v>11024400</v>
      </c>
    </row>
    <row r="43" spans="1:3" s="16" customFormat="1" x14ac:dyDescent="0.2">
      <c r="A43" s="118"/>
      <c r="B43" s="248"/>
      <c r="C43" s="119"/>
    </row>
    <row r="44" spans="1:3" s="16" customFormat="1" x14ac:dyDescent="0.2">
      <c r="A44" s="118"/>
      <c r="B44" s="248"/>
      <c r="C44" s="119"/>
    </row>
    <row r="45" spans="1:3" s="16" customFormat="1" ht="19.5" x14ac:dyDescent="0.2">
      <c r="A45" s="23" t="s">
        <v>338</v>
      </c>
      <c r="B45" s="21"/>
      <c r="C45" s="120"/>
    </row>
    <row r="46" spans="1:3" s="16" customFormat="1" ht="19.5" x14ac:dyDescent="0.2">
      <c r="A46" s="23" t="s">
        <v>339</v>
      </c>
      <c r="B46" s="21"/>
      <c r="C46" s="120"/>
    </row>
    <row r="47" spans="1:3" s="16" customFormat="1" ht="19.5" x14ac:dyDescent="0.2">
      <c r="A47" s="23" t="s">
        <v>340</v>
      </c>
      <c r="B47" s="21"/>
      <c r="C47" s="120"/>
    </row>
    <row r="48" spans="1:3" s="16" customFormat="1" ht="19.5" x14ac:dyDescent="0.2">
      <c r="A48" s="23" t="s">
        <v>876</v>
      </c>
      <c r="B48" s="21"/>
      <c r="C48" s="120"/>
    </row>
    <row r="49" spans="1:3" s="16" customFormat="1" x14ac:dyDescent="0.2">
      <c r="A49" s="23"/>
      <c r="B49" s="18"/>
      <c r="C49" s="119"/>
    </row>
    <row r="50" spans="1:3" s="128" customFormat="1" ht="18.75" customHeight="1" x14ac:dyDescent="0.2">
      <c r="A50" s="9">
        <v>720000</v>
      </c>
      <c r="B50" s="3" t="s">
        <v>12</v>
      </c>
      <c r="C50" s="119">
        <f t="shared" ref="C50:C51" si="6">+C51</f>
        <v>1220000</v>
      </c>
    </row>
    <row r="51" spans="1:3" s="16" customFormat="1" ht="19.5" x14ac:dyDescent="0.2">
      <c r="A51" s="24">
        <v>722000</v>
      </c>
      <c r="B51" s="19" t="s">
        <v>800</v>
      </c>
      <c r="C51" s="121">
        <f t="shared" si="6"/>
        <v>1220000</v>
      </c>
    </row>
    <row r="52" spans="1:3" s="16" customFormat="1" x14ac:dyDescent="0.2">
      <c r="A52" s="13">
        <v>722500</v>
      </c>
      <c r="B52" s="6" t="s">
        <v>19</v>
      </c>
      <c r="C52" s="120">
        <v>1220000</v>
      </c>
    </row>
    <row r="53" spans="1:3" s="128" customFormat="1" x14ac:dyDescent="0.2">
      <c r="A53" s="9">
        <v>810000</v>
      </c>
      <c r="B53" s="248" t="s">
        <v>802</v>
      </c>
      <c r="C53" s="119">
        <f>+C54</f>
        <v>211600</v>
      </c>
    </row>
    <row r="54" spans="1:3" s="16" customFormat="1" ht="19.5" x14ac:dyDescent="0.2">
      <c r="A54" s="24">
        <v>811000</v>
      </c>
      <c r="B54" s="21" t="s">
        <v>33</v>
      </c>
      <c r="C54" s="121">
        <f>+C55</f>
        <v>211600</v>
      </c>
    </row>
    <row r="55" spans="1:3" s="16" customFormat="1" x14ac:dyDescent="0.2">
      <c r="A55" s="13">
        <v>811200</v>
      </c>
      <c r="B55" s="20" t="s">
        <v>35</v>
      </c>
      <c r="C55" s="120">
        <v>211600</v>
      </c>
    </row>
    <row r="56" spans="1:3" s="128" customFormat="1" x14ac:dyDescent="0.2">
      <c r="A56" s="25">
        <v>930000</v>
      </c>
      <c r="B56" s="248" t="s">
        <v>804</v>
      </c>
      <c r="C56" s="119">
        <f t="shared" ref="C56:C57" si="7">C57</f>
        <v>10000</v>
      </c>
    </row>
    <row r="57" spans="1:3" s="16" customFormat="1" ht="19.5" x14ac:dyDescent="0.2">
      <c r="A57" s="7">
        <v>931000</v>
      </c>
      <c r="B57" s="8" t="s">
        <v>715</v>
      </c>
      <c r="C57" s="121">
        <f t="shared" si="7"/>
        <v>10000</v>
      </c>
    </row>
    <row r="58" spans="1:3" s="16" customFormat="1" x14ac:dyDescent="0.2">
      <c r="A58" s="13">
        <v>931100</v>
      </c>
      <c r="B58" s="20" t="s">
        <v>585</v>
      </c>
      <c r="C58" s="120">
        <v>10000</v>
      </c>
    </row>
    <row r="59" spans="1:3" s="16" customFormat="1" ht="37.5" x14ac:dyDescent="0.2">
      <c r="A59" s="9" t="s">
        <v>285</v>
      </c>
      <c r="B59" s="3" t="s">
        <v>819</v>
      </c>
      <c r="C59" s="119">
        <v>1012300</v>
      </c>
    </row>
    <row r="60" spans="1:3" s="16" customFormat="1" x14ac:dyDescent="0.2">
      <c r="A60" s="122"/>
      <c r="B60" s="123" t="s">
        <v>798</v>
      </c>
      <c r="C60" s="124">
        <f>+C50+C53+C59+C56</f>
        <v>2453900</v>
      </c>
    </row>
    <row r="61" spans="1:3" s="16" customFormat="1" x14ac:dyDescent="0.2">
      <c r="A61" s="118"/>
      <c r="B61" s="125"/>
      <c r="C61" s="119"/>
    </row>
    <row r="62" spans="1:3" s="16" customFormat="1" x14ac:dyDescent="0.2">
      <c r="A62" s="25"/>
      <c r="B62" s="248"/>
      <c r="C62" s="120"/>
    </row>
    <row r="63" spans="1:3" s="16" customFormat="1" ht="19.5" x14ac:dyDescent="0.2">
      <c r="A63" s="23" t="s">
        <v>344</v>
      </c>
      <c r="B63" s="21"/>
      <c r="C63" s="120"/>
    </row>
    <row r="64" spans="1:3" s="16" customFormat="1" ht="19.5" x14ac:dyDescent="0.2">
      <c r="A64" s="23" t="s">
        <v>342</v>
      </c>
      <c r="B64" s="21"/>
      <c r="C64" s="120"/>
    </row>
    <row r="65" spans="1:3" s="16" customFormat="1" ht="19.5" x14ac:dyDescent="0.2">
      <c r="A65" s="23" t="s">
        <v>323</v>
      </c>
      <c r="B65" s="21"/>
      <c r="C65" s="120"/>
    </row>
    <row r="66" spans="1:3" s="16" customFormat="1" ht="19.5" x14ac:dyDescent="0.2">
      <c r="A66" s="23" t="s">
        <v>345</v>
      </c>
      <c r="B66" s="21"/>
      <c r="C66" s="120"/>
    </row>
    <row r="67" spans="1:3" s="16" customFormat="1" x14ac:dyDescent="0.2">
      <c r="A67" s="23"/>
      <c r="B67" s="18"/>
      <c r="C67" s="119"/>
    </row>
    <row r="68" spans="1:3" s="128" customFormat="1" ht="18.75" customHeight="1" x14ac:dyDescent="0.2">
      <c r="A68" s="9">
        <v>720000</v>
      </c>
      <c r="B68" s="3" t="s">
        <v>12</v>
      </c>
      <c r="C68" s="119">
        <f>+C69+C73+C71</f>
        <v>1305000</v>
      </c>
    </row>
    <row r="69" spans="1:3" s="16" customFormat="1" ht="18.75" customHeight="1" x14ac:dyDescent="0.2">
      <c r="A69" s="10">
        <v>721000</v>
      </c>
      <c r="B69" s="3" t="s">
        <v>533</v>
      </c>
      <c r="C69" s="121">
        <f t="shared" ref="C69" si="8">+C70</f>
        <v>985000</v>
      </c>
    </row>
    <row r="70" spans="1:3" s="16" customFormat="1" ht="18.75" customHeight="1" x14ac:dyDescent="0.2">
      <c r="A70" s="14">
        <v>721200</v>
      </c>
      <c r="B70" s="6" t="s">
        <v>14</v>
      </c>
      <c r="C70" s="120">
        <v>985000</v>
      </c>
    </row>
    <row r="71" spans="1:3" s="16" customFormat="1" ht="18.75" customHeight="1" x14ac:dyDescent="0.2">
      <c r="A71" s="24">
        <v>729000</v>
      </c>
      <c r="B71" s="8" t="s">
        <v>22</v>
      </c>
      <c r="C71" s="121">
        <f>C72</f>
        <v>15000</v>
      </c>
    </row>
    <row r="72" spans="1:3" s="16" customFormat="1" ht="18.75" customHeight="1" x14ac:dyDescent="0.2">
      <c r="A72" s="13">
        <v>729100</v>
      </c>
      <c r="B72" s="6" t="s">
        <v>22</v>
      </c>
      <c r="C72" s="120">
        <v>15000</v>
      </c>
    </row>
    <row r="73" spans="1:3" s="16" customFormat="1" ht="19.5" x14ac:dyDescent="0.2">
      <c r="A73" s="24">
        <v>722000</v>
      </c>
      <c r="B73" s="19" t="s">
        <v>800</v>
      </c>
      <c r="C73" s="121">
        <f t="shared" ref="C73" si="9">+C74</f>
        <v>305000</v>
      </c>
    </row>
    <row r="74" spans="1:3" s="16" customFormat="1" x14ac:dyDescent="0.2">
      <c r="A74" s="13">
        <v>722500</v>
      </c>
      <c r="B74" s="6" t="s">
        <v>19</v>
      </c>
      <c r="C74" s="120">
        <v>305000</v>
      </c>
    </row>
    <row r="75" spans="1:3" s="128" customFormat="1" ht="37.5" x14ac:dyDescent="0.2">
      <c r="A75" s="9" t="s">
        <v>285</v>
      </c>
      <c r="B75" s="3" t="s">
        <v>819</v>
      </c>
      <c r="C75" s="119">
        <v>800000</v>
      </c>
    </row>
    <row r="76" spans="1:3" s="16" customFormat="1" x14ac:dyDescent="0.2">
      <c r="A76" s="109"/>
      <c r="B76" s="123" t="s">
        <v>798</v>
      </c>
      <c r="C76" s="124">
        <f t="shared" ref="C76" si="10">+C68+C75</f>
        <v>2105000</v>
      </c>
    </row>
    <row r="77" spans="1:3" s="16" customFormat="1" x14ac:dyDescent="0.2">
      <c r="A77" s="26"/>
      <c r="B77" s="248"/>
      <c r="C77" s="119"/>
    </row>
    <row r="78" spans="1:3" s="16" customFormat="1" x14ac:dyDescent="0.2">
      <c r="A78" s="25"/>
      <c r="B78" s="248"/>
      <c r="C78" s="120"/>
    </row>
    <row r="79" spans="1:3" s="16" customFormat="1" ht="19.5" x14ac:dyDescent="0.2">
      <c r="A79" s="23" t="s">
        <v>351</v>
      </c>
      <c r="B79" s="21"/>
      <c r="C79" s="120"/>
    </row>
    <row r="80" spans="1:3" s="16" customFormat="1" ht="19.5" x14ac:dyDescent="0.2">
      <c r="A80" s="23" t="s">
        <v>342</v>
      </c>
      <c r="B80" s="21"/>
      <c r="C80" s="120"/>
    </row>
    <row r="81" spans="1:3" s="16" customFormat="1" ht="19.5" x14ac:dyDescent="0.2">
      <c r="A81" s="23" t="s">
        <v>331</v>
      </c>
      <c r="B81" s="21"/>
      <c r="C81" s="120"/>
    </row>
    <row r="82" spans="1:3" s="16" customFormat="1" ht="19.5" x14ac:dyDescent="0.2">
      <c r="A82" s="23" t="s">
        <v>291</v>
      </c>
      <c r="B82" s="21"/>
      <c r="C82" s="120"/>
    </row>
    <row r="83" spans="1:3" s="16" customFormat="1" x14ac:dyDescent="0.2">
      <c r="A83" s="23"/>
      <c r="B83" s="18"/>
      <c r="C83" s="119"/>
    </row>
    <row r="84" spans="1:3" s="128" customFormat="1" ht="18.75" customHeight="1" x14ac:dyDescent="0.2">
      <c r="A84" s="9">
        <v>720000</v>
      </c>
      <c r="B84" s="3" t="s">
        <v>12</v>
      </c>
      <c r="C84" s="119">
        <f t="shared" ref="C84:C85" si="11">+C85</f>
        <v>25300</v>
      </c>
    </row>
    <row r="85" spans="1:3" s="16" customFormat="1" ht="19.5" x14ac:dyDescent="0.2">
      <c r="A85" s="24">
        <v>722000</v>
      </c>
      <c r="B85" s="19" t="s">
        <v>800</v>
      </c>
      <c r="C85" s="121">
        <f t="shared" si="11"/>
        <v>25300</v>
      </c>
    </row>
    <row r="86" spans="1:3" s="16" customFormat="1" x14ac:dyDescent="0.2">
      <c r="A86" s="13">
        <v>722500</v>
      </c>
      <c r="B86" s="6" t="s">
        <v>19</v>
      </c>
      <c r="C86" s="120">
        <v>25300</v>
      </c>
    </row>
    <row r="87" spans="1:3" s="128" customFormat="1" ht="37.5" x14ac:dyDescent="0.2">
      <c r="A87" s="9" t="s">
        <v>285</v>
      </c>
      <c r="B87" s="3" t="s">
        <v>819</v>
      </c>
      <c r="C87" s="119">
        <v>54700</v>
      </c>
    </row>
    <row r="88" spans="1:3" s="16" customFormat="1" x14ac:dyDescent="0.2">
      <c r="A88" s="122"/>
      <c r="B88" s="123" t="s">
        <v>798</v>
      </c>
      <c r="C88" s="124">
        <f t="shared" ref="C88" si="12">+C84+C87</f>
        <v>80000</v>
      </c>
    </row>
    <row r="89" spans="1:3" s="16" customFormat="1" x14ac:dyDescent="0.2">
      <c r="A89" s="118"/>
      <c r="B89" s="126"/>
      <c r="C89" s="119"/>
    </row>
    <row r="90" spans="1:3" s="16" customFormat="1" x14ac:dyDescent="0.2">
      <c r="A90" s="25"/>
      <c r="B90" s="248"/>
      <c r="C90" s="120"/>
    </row>
    <row r="91" spans="1:3" s="16" customFormat="1" ht="19.5" x14ac:dyDescent="0.2">
      <c r="A91" s="23" t="s">
        <v>849</v>
      </c>
      <c r="B91" s="21"/>
      <c r="C91" s="120"/>
    </row>
    <row r="92" spans="1:3" s="16" customFormat="1" ht="19.5" x14ac:dyDescent="0.2">
      <c r="A92" s="23" t="s">
        <v>342</v>
      </c>
      <c r="B92" s="21"/>
      <c r="C92" s="120"/>
    </row>
    <row r="93" spans="1:3" s="16" customFormat="1" ht="19.5" x14ac:dyDescent="0.2">
      <c r="A93" s="23" t="s">
        <v>357</v>
      </c>
      <c r="B93" s="21"/>
      <c r="C93" s="120"/>
    </row>
    <row r="94" spans="1:3" s="16" customFormat="1" ht="19.5" x14ac:dyDescent="0.2">
      <c r="A94" s="23" t="s">
        <v>733</v>
      </c>
      <c r="B94" s="21"/>
      <c r="C94" s="120"/>
    </row>
    <row r="95" spans="1:3" s="16" customFormat="1" ht="19.5" x14ac:dyDescent="0.2">
      <c r="A95" s="23"/>
      <c r="B95" s="21"/>
      <c r="C95" s="120"/>
    </row>
    <row r="96" spans="1:3" s="128" customFormat="1" x14ac:dyDescent="0.2">
      <c r="A96" s="9">
        <v>720000</v>
      </c>
      <c r="B96" s="3" t="s">
        <v>12</v>
      </c>
      <c r="C96" s="119">
        <f>C97</f>
        <v>1315700</v>
      </c>
    </row>
    <row r="97" spans="1:3" s="22" customFormat="1" ht="19.5" x14ac:dyDescent="0.2">
      <c r="A97" s="24">
        <v>722000</v>
      </c>
      <c r="B97" s="19" t="s">
        <v>800</v>
      </c>
      <c r="C97" s="121">
        <f>SUM(C98:C98)</f>
        <v>1315700</v>
      </c>
    </row>
    <row r="98" spans="1:3" s="16" customFormat="1" x14ac:dyDescent="0.2">
      <c r="A98" s="13">
        <v>722500</v>
      </c>
      <c r="B98" s="6" t="s">
        <v>19</v>
      </c>
      <c r="C98" s="120">
        <v>1315700</v>
      </c>
    </row>
    <row r="99" spans="1:3" s="128" customFormat="1" ht="37.5" x14ac:dyDescent="0.2">
      <c r="A99" s="9" t="s">
        <v>285</v>
      </c>
      <c r="B99" s="3" t="s">
        <v>819</v>
      </c>
      <c r="C99" s="119">
        <v>300000</v>
      </c>
    </row>
    <row r="100" spans="1:3" s="128" customFormat="1" x14ac:dyDescent="0.2">
      <c r="A100" s="240"/>
      <c r="B100" s="241" t="s">
        <v>798</v>
      </c>
      <c r="C100" s="242">
        <f>C96+C99</f>
        <v>1615700</v>
      </c>
    </row>
    <row r="101" spans="1:3" s="16" customFormat="1" ht="19.5" x14ac:dyDescent="0.2">
      <c r="A101" s="23"/>
      <c r="B101" s="21"/>
      <c r="C101" s="120"/>
    </row>
    <row r="102" spans="1:3" s="16" customFormat="1" ht="19.5" x14ac:dyDescent="0.2">
      <c r="A102" s="23"/>
      <c r="B102" s="21"/>
      <c r="C102" s="120"/>
    </row>
    <row r="103" spans="1:3" s="16" customFormat="1" ht="19.5" x14ac:dyDescent="0.2">
      <c r="A103" s="23" t="s">
        <v>358</v>
      </c>
      <c r="B103" s="21"/>
      <c r="C103" s="120"/>
    </row>
    <row r="104" spans="1:3" s="16" customFormat="1" ht="19.5" x14ac:dyDescent="0.2">
      <c r="A104" s="23" t="s">
        <v>342</v>
      </c>
      <c r="B104" s="21"/>
      <c r="C104" s="120"/>
    </row>
    <row r="105" spans="1:3" s="16" customFormat="1" ht="19.5" x14ac:dyDescent="0.2">
      <c r="A105" s="23" t="s">
        <v>359</v>
      </c>
      <c r="B105" s="21"/>
      <c r="C105" s="120"/>
    </row>
    <row r="106" spans="1:3" s="16" customFormat="1" ht="19.5" x14ac:dyDescent="0.2">
      <c r="A106" s="23" t="s">
        <v>360</v>
      </c>
      <c r="B106" s="21"/>
      <c r="C106" s="120"/>
    </row>
    <row r="107" spans="1:3" s="16" customFormat="1" x14ac:dyDescent="0.2">
      <c r="A107" s="23"/>
      <c r="B107" s="18"/>
      <c r="C107" s="119"/>
    </row>
    <row r="108" spans="1:3" s="128" customFormat="1" ht="18.75" customHeight="1" x14ac:dyDescent="0.2">
      <c r="A108" s="9">
        <v>720000</v>
      </c>
      <c r="B108" s="3" t="s">
        <v>12</v>
      </c>
      <c r="C108" s="119">
        <f t="shared" ref="C108:C109" si="13">+C109</f>
        <v>1455000</v>
      </c>
    </row>
    <row r="109" spans="1:3" s="16" customFormat="1" ht="19.5" x14ac:dyDescent="0.2">
      <c r="A109" s="24">
        <v>722000</v>
      </c>
      <c r="B109" s="19" t="s">
        <v>800</v>
      </c>
      <c r="C109" s="121">
        <f t="shared" si="13"/>
        <v>1455000</v>
      </c>
    </row>
    <row r="110" spans="1:3" s="16" customFormat="1" x14ac:dyDescent="0.2">
      <c r="A110" s="13">
        <v>722500</v>
      </c>
      <c r="B110" s="6" t="s">
        <v>19</v>
      </c>
      <c r="C110" s="120">
        <v>1455000</v>
      </c>
    </row>
    <row r="111" spans="1:3" s="128" customFormat="1" ht="37.5" x14ac:dyDescent="0.2">
      <c r="A111" s="9" t="s">
        <v>285</v>
      </c>
      <c r="B111" s="3" t="s">
        <v>819</v>
      </c>
      <c r="C111" s="119">
        <v>500000</v>
      </c>
    </row>
    <row r="112" spans="1:3" s="16" customFormat="1" x14ac:dyDescent="0.2">
      <c r="A112" s="122"/>
      <c r="B112" s="123" t="s">
        <v>798</v>
      </c>
      <c r="C112" s="124">
        <f t="shared" ref="C112" si="14">+C108+C111</f>
        <v>1955000</v>
      </c>
    </row>
    <row r="113" spans="1:3" s="16" customFormat="1" x14ac:dyDescent="0.2">
      <c r="A113" s="118"/>
      <c r="B113" s="248"/>
      <c r="C113" s="119"/>
    </row>
    <row r="114" spans="1:3" s="16" customFormat="1" x14ac:dyDescent="0.2">
      <c r="A114" s="118"/>
      <c r="B114" s="248"/>
      <c r="C114" s="119"/>
    </row>
    <row r="115" spans="1:3" s="16" customFormat="1" ht="19.5" x14ac:dyDescent="0.2">
      <c r="A115" s="23" t="s">
        <v>365</v>
      </c>
      <c r="B115" s="21"/>
      <c r="C115" s="119"/>
    </row>
    <row r="116" spans="1:3" s="16" customFormat="1" ht="19.5" x14ac:dyDescent="0.2">
      <c r="A116" s="23" t="s">
        <v>364</v>
      </c>
      <c r="B116" s="21"/>
      <c r="C116" s="119"/>
    </row>
    <row r="117" spans="1:3" s="16" customFormat="1" ht="19.5" x14ac:dyDescent="0.2">
      <c r="A117" s="23" t="s">
        <v>328</v>
      </c>
      <c r="B117" s="21"/>
      <c r="C117" s="119"/>
    </row>
    <row r="118" spans="1:3" s="16" customFormat="1" ht="19.5" x14ac:dyDescent="0.2">
      <c r="A118" s="23" t="s">
        <v>291</v>
      </c>
      <c r="B118" s="21"/>
      <c r="C118" s="119"/>
    </row>
    <row r="119" spans="1:3" s="16" customFormat="1" x14ac:dyDescent="0.2">
      <c r="A119" s="23"/>
      <c r="B119" s="18"/>
      <c r="C119" s="119"/>
    </row>
    <row r="120" spans="1:3" s="128" customFormat="1" x14ac:dyDescent="0.2">
      <c r="A120" s="9">
        <v>720000</v>
      </c>
      <c r="B120" s="3" t="s">
        <v>12</v>
      </c>
      <c r="C120" s="119">
        <f t="shared" ref="C120" si="15">C121</f>
        <v>60000</v>
      </c>
    </row>
    <row r="121" spans="1:3" s="22" customFormat="1" ht="19.5" x14ac:dyDescent="0.2">
      <c r="A121" s="24">
        <v>723000</v>
      </c>
      <c r="B121" s="19" t="s">
        <v>20</v>
      </c>
      <c r="C121" s="121">
        <f>C122</f>
        <v>60000</v>
      </c>
    </row>
    <row r="122" spans="1:3" s="16" customFormat="1" x14ac:dyDescent="0.2">
      <c r="A122" s="13">
        <v>723100</v>
      </c>
      <c r="B122" s="6" t="s">
        <v>20</v>
      </c>
      <c r="C122" s="120">
        <v>60000</v>
      </c>
    </row>
    <row r="123" spans="1:3" s="144" customFormat="1" x14ac:dyDescent="0.2">
      <c r="A123" s="131"/>
      <c r="B123" s="141" t="s">
        <v>798</v>
      </c>
      <c r="C123" s="132">
        <f>C120</f>
        <v>60000</v>
      </c>
    </row>
    <row r="124" spans="1:3" s="16" customFormat="1" x14ac:dyDescent="0.2">
      <c r="A124" s="118"/>
      <c r="B124" s="248"/>
      <c r="C124" s="119"/>
    </row>
    <row r="125" spans="1:3" s="16" customFormat="1" x14ac:dyDescent="0.2">
      <c r="A125" s="25"/>
      <c r="B125" s="248"/>
      <c r="C125" s="120"/>
    </row>
    <row r="126" spans="1:3" s="16" customFormat="1" ht="19.5" x14ac:dyDescent="0.2">
      <c r="A126" s="23" t="s">
        <v>517</v>
      </c>
      <c r="B126" s="21"/>
      <c r="C126" s="120"/>
    </row>
    <row r="127" spans="1:3" s="16" customFormat="1" ht="19.5" x14ac:dyDescent="0.2">
      <c r="A127" s="23" t="s">
        <v>364</v>
      </c>
      <c r="B127" s="21"/>
      <c r="C127" s="120"/>
    </row>
    <row r="128" spans="1:3" s="16" customFormat="1" ht="19.5" x14ac:dyDescent="0.2">
      <c r="A128" s="23" t="s">
        <v>518</v>
      </c>
      <c r="B128" s="21"/>
      <c r="C128" s="120"/>
    </row>
    <row r="129" spans="1:3" s="16" customFormat="1" ht="19.5" x14ac:dyDescent="0.2">
      <c r="A129" s="23" t="s">
        <v>519</v>
      </c>
      <c r="B129" s="21"/>
      <c r="C129" s="120"/>
    </row>
    <row r="130" spans="1:3" s="16" customFormat="1" x14ac:dyDescent="0.2">
      <c r="A130" s="23"/>
      <c r="B130" s="18"/>
      <c r="C130" s="119"/>
    </row>
    <row r="131" spans="1:3" s="128" customFormat="1" x14ac:dyDescent="0.2">
      <c r="A131" s="9">
        <v>710000</v>
      </c>
      <c r="B131" s="3" t="s">
        <v>2</v>
      </c>
      <c r="C131" s="119">
        <f t="shared" ref="C131:C132" si="16">+C132</f>
        <v>161300000</v>
      </c>
    </row>
    <row r="132" spans="1:3" s="16" customFormat="1" ht="19.5" x14ac:dyDescent="0.2">
      <c r="A132" s="24">
        <v>717000</v>
      </c>
      <c r="B132" s="19" t="s">
        <v>10</v>
      </c>
      <c r="C132" s="121">
        <f t="shared" si="16"/>
        <v>161300000</v>
      </c>
    </row>
    <row r="133" spans="1:3" s="16" customFormat="1" x14ac:dyDescent="0.2">
      <c r="A133" s="13">
        <v>717100</v>
      </c>
      <c r="B133" s="6" t="s">
        <v>11</v>
      </c>
      <c r="C133" s="120">
        <v>161300000</v>
      </c>
    </row>
    <row r="134" spans="1:3" s="16" customFormat="1" x14ac:dyDescent="0.2">
      <c r="A134" s="122"/>
      <c r="B134" s="123" t="s">
        <v>798</v>
      </c>
      <c r="C134" s="124">
        <f t="shared" ref="C134" si="17">+C131</f>
        <v>161300000</v>
      </c>
    </row>
    <row r="135" spans="1:3" s="16" customFormat="1" x14ac:dyDescent="0.2">
      <c r="A135" s="118"/>
      <c r="B135" s="248"/>
      <c r="C135" s="119"/>
    </row>
    <row r="136" spans="1:3" s="16" customFormat="1" x14ac:dyDescent="0.2">
      <c r="A136" s="118"/>
      <c r="B136" s="248"/>
      <c r="C136" s="119"/>
    </row>
    <row r="137" spans="1:3" s="16" customFormat="1" ht="19.5" x14ac:dyDescent="0.2">
      <c r="A137" s="23" t="s">
        <v>396</v>
      </c>
      <c r="B137" s="21"/>
      <c r="C137" s="120"/>
    </row>
    <row r="138" spans="1:3" s="16" customFormat="1" ht="19.5" x14ac:dyDescent="0.2">
      <c r="A138" s="23" t="s">
        <v>372</v>
      </c>
      <c r="B138" s="21"/>
      <c r="C138" s="120"/>
    </row>
    <row r="139" spans="1:3" s="16" customFormat="1" ht="19.5" x14ac:dyDescent="0.2">
      <c r="A139" s="23" t="s">
        <v>397</v>
      </c>
      <c r="B139" s="21"/>
      <c r="C139" s="120"/>
    </row>
    <row r="140" spans="1:3" s="16" customFormat="1" ht="19.5" x14ac:dyDescent="0.2">
      <c r="A140" s="23" t="s">
        <v>291</v>
      </c>
      <c r="B140" s="21"/>
      <c r="C140" s="120"/>
    </row>
    <row r="141" spans="1:3" s="16" customFormat="1" x14ac:dyDescent="0.2">
      <c r="A141" s="23"/>
      <c r="B141" s="18"/>
      <c r="C141" s="119"/>
    </row>
    <row r="142" spans="1:3" s="128" customFormat="1" ht="18.75" customHeight="1" x14ac:dyDescent="0.2">
      <c r="A142" s="25">
        <v>930000</v>
      </c>
      <c r="B142" s="130" t="s">
        <v>799</v>
      </c>
      <c r="C142" s="119">
        <f t="shared" ref="C142:C143" si="18">C143</f>
        <v>40000</v>
      </c>
    </row>
    <row r="143" spans="1:3" s="16" customFormat="1" ht="19.5" x14ac:dyDescent="0.2">
      <c r="A143" s="7">
        <v>931000</v>
      </c>
      <c r="B143" s="12" t="s">
        <v>715</v>
      </c>
      <c r="C143" s="127">
        <f t="shared" si="18"/>
        <v>40000</v>
      </c>
    </row>
    <row r="144" spans="1:3" s="16" customFormat="1" x14ac:dyDescent="0.2">
      <c r="A144" s="14">
        <v>931200</v>
      </c>
      <c r="B144" s="6" t="s">
        <v>792</v>
      </c>
      <c r="C144" s="120">
        <v>40000</v>
      </c>
    </row>
    <row r="145" spans="1:3" s="16" customFormat="1" ht="37.5" x14ac:dyDescent="0.2">
      <c r="A145" s="9" t="s">
        <v>285</v>
      </c>
      <c r="B145" s="3" t="s">
        <v>819</v>
      </c>
      <c r="C145" s="119">
        <v>6000</v>
      </c>
    </row>
    <row r="146" spans="1:3" s="16" customFormat="1" x14ac:dyDescent="0.2">
      <c r="A146" s="122"/>
      <c r="B146" s="123" t="s">
        <v>798</v>
      </c>
      <c r="C146" s="124">
        <f t="shared" ref="C146" si="19">C142+C145</f>
        <v>46000</v>
      </c>
    </row>
    <row r="147" spans="1:3" s="16" customFormat="1" x14ac:dyDescent="0.2">
      <c r="A147" s="118"/>
      <c r="B147" s="248"/>
      <c r="C147" s="119"/>
    </row>
    <row r="148" spans="1:3" s="16" customFormat="1" x14ac:dyDescent="0.2">
      <c r="A148" s="25"/>
      <c r="B148" s="248"/>
      <c r="C148" s="120"/>
    </row>
    <row r="149" spans="1:3" s="16" customFormat="1" ht="19.5" x14ac:dyDescent="0.2">
      <c r="A149" s="23" t="s">
        <v>398</v>
      </c>
      <c r="B149" s="21"/>
      <c r="C149" s="120"/>
    </row>
    <row r="150" spans="1:3" s="16" customFormat="1" ht="19.5" x14ac:dyDescent="0.2">
      <c r="A150" s="23" t="s">
        <v>372</v>
      </c>
      <c r="B150" s="21"/>
      <c r="C150" s="120"/>
    </row>
    <row r="151" spans="1:3" s="16" customFormat="1" ht="19.5" x14ac:dyDescent="0.2">
      <c r="A151" s="23" t="s">
        <v>399</v>
      </c>
      <c r="B151" s="21"/>
      <c r="C151" s="120"/>
    </row>
    <row r="152" spans="1:3" s="16" customFormat="1" ht="19.5" x14ac:dyDescent="0.2">
      <c r="A152" s="23" t="s">
        <v>291</v>
      </c>
      <c r="B152" s="21"/>
      <c r="C152" s="120"/>
    </row>
    <row r="153" spans="1:3" s="16" customFormat="1" x14ac:dyDescent="0.2">
      <c r="A153" s="23"/>
      <c r="B153" s="18"/>
      <c r="C153" s="119"/>
    </row>
    <row r="154" spans="1:3" s="128" customFormat="1" ht="18.75" customHeight="1" x14ac:dyDescent="0.2">
      <c r="A154" s="25">
        <v>930000</v>
      </c>
      <c r="B154" s="130" t="s">
        <v>799</v>
      </c>
      <c r="C154" s="119">
        <f t="shared" ref="C154:C155" si="20">+C155</f>
        <v>40000</v>
      </c>
    </row>
    <row r="155" spans="1:3" s="16" customFormat="1" ht="19.5" x14ac:dyDescent="0.2">
      <c r="A155" s="7">
        <v>931000</v>
      </c>
      <c r="B155" s="12" t="s">
        <v>715</v>
      </c>
      <c r="C155" s="121">
        <f t="shared" si="20"/>
        <v>40000</v>
      </c>
    </row>
    <row r="156" spans="1:3" s="16" customFormat="1" x14ac:dyDescent="0.2">
      <c r="A156" s="14">
        <v>931200</v>
      </c>
      <c r="B156" s="6" t="s">
        <v>792</v>
      </c>
      <c r="C156" s="120">
        <v>40000</v>
      </c>
    </row>
    <row r="157" spans="1:3" s="128" customFormat="1" ht="37.5" x14ac:dyDescent="0.2">
      <c r="A157" s="9" t="s">
        <v>285</v>
      </c>
      <c r="B157" s="3" t="s">
        <v>819</v>
      </c>
      <c r="C157" s="119">
        <v>50000</v>
      </c>
    </row>
    <row r="158" spans="1:3" s="16" customFormat="1" x14ac:dyDescent="0.2">
      <c r="A158" s="122"/>
      <c r="B158" s="123" t="s">
        <v>798</v>
      </c>
      <c r="C158" s="124">
        <f t="shared" ref="C158" si="21">+C154+C157</f>
        <v>90000</v>
      </c>
    </row>
    <row r="159" spans="1:3" s="16" customFormat="1" x14ac:dyDescent="0.2">
      <c r="A159" s="118"/>
      <c r="B159" s="248"/>
      <c r="C159" s="119"/>
    </row>
    <row r="160" spans="1:3" s="16" customFormat="1" x14ac:dyDescent="0.2">
      <c r="A160" s="25"/>
      <c r="B160" s="248"/>
      <c r="C160" s="120"/>
    </row>
    <row r="161" spans="1:3" s="16" customFormat="1" ht="19.5" x14ac:dyDescent="0.2">
      <c r="A161" s="23" t="s">
        <v>400</v>
      </c>
      <c r="B161" s="21"/>
      <c r="C161" s="120"/>
    </row>
    <row r="162" spans="1:3" s="16" customFormat="1" ht="19.5" x14ac:dyDescent="0.2">
      <c r="A162" s="23" t="s">
        <v>372</v>
      </c>
      <c r="B162" s="21"/>
      <c r="C162" s="120"/>
    </row>
    <row r="163" spans="1:3" s="16" customFormat="1" ht="19.5" x14ac:dyDescent="0.2">
      <c r="A163" s="23" t="s">
        <v>401</v>
      </c>
      <c r="B163" s="21"/>
      <c r="C163" s="120"/>
    </row>
    <row r="164" spans="1:3" s="16" customFormat="1" ht="19.5" x14ac:dyDescent="0.2">
      <c r="A164" s="23" t="s">
        <v>291</v>
      </c>
      <c r="B164" s="21"/>
      <c r="C164" s="120"/>
    </row>
    <row r="165" spans="1:3" s="16" customFormat="1" x14ac:dyDescent="0.2">
      <c r="A165" s="23"/>
      <c r="B165" s="18"/>
      <c r="C165" s="119"/>
    </row>
    <row r="166" spans="1:3" s="128" customFormat="1" x14ac:dyDescent="0.2">
      <c r="A166" s="25">
        <v>930000</v>
      </c>
      <c r="B166" s="130" t="s">
        <v>799</v>
      </c>
      <c r="C166" s="119">
        <f t="shared" ref="C166:C167" si="22">C167</f>
        <v>5000</v>
      </c>
    </row>
    <row r="167" spans="1:3" s="22" customFormat="1" ht="19.5" x14ac:dyDescent="0.2">
      <c r="A167" s="7">
        <v>931000</v>
      </c>
      <c r="B167" s="12" t="s">
        <v>715</v>
      </c>
      <c r="C167" s="121">
        <f t="shared" si="22"/>
        <v>5000</v>
      </c>
    </row>
    <row r="168" spans="1:3" s="16" customFormat="1" x14ac:dyDescent="0.2">
      <c r="A168" s="14">
        <v>931200</v>
      </c>
      <c r="B168" s="6" t="s">
        <v>792</v>
      </c>
      <c r="C168" s="120">
        <v>5000</v>
      </c>
    </row>
    <row r="169" spans="1:3" s="128" customFormat="1" ht="37.5" x14ac:dyDescent="0.2">
      <c r="A169" s="9" t="s">
        <v>285</v>
      </c>
      <c r="B169" s="3" t="s">
        <v>819</v>
      </c>
      <c r="C169" s="119">
        <v>400</v>
      </c>
    </row>
    <row r="170" spans="1:3" s="16" customFormat="1" x14ac:dyDescent="0.2">
      <c r="A170" s="122"/>
      <c r="B170" s="123" t="s">
        <v>798</v>
      </c>
      <c r="C170" s="124">
        <f t="shared" ref="C170" si="23">C169+C166</f>
        <v>5400</v>
      </c>
    </row>
    <row r="171" spans="1:3" s="16" customFormat="1" ht="19.5" x14ac:dyDescent="0.2">
      <c r="A171" s="129"/>
      <c r="B171" s="248"/>
      <c r="C171" s="119"/>
    </row>
    <row r="172" spans="1:3" s="16" customFormat="1" x14ac:dyDescent="0.2">
      <c r="A172" s="25"/>
      <c r="B172" s="248"/>
      <c r="C172" s="120"/>
    </row>
    <row r="173" spans="1:3" s="16" customFormat="1" ht="19.5" x14ac:dyDescent="0.2">
      <c r="A173" s="23" t="s">
        <v>402</v>
      </c>
      <c r="B173" s="21"/>
      <c r="C173" s="120"/>
    </row>
    <row r="174" spans="1:3" s="16" customFormat="1" ht="19.5" x14ac:dyDescent="0.2">
      <c r="A174" s="23" t="s">
        <v>372</v>
      </c>
      <c r="B174" s="21"/>
      <c r="C174" s="120"/>
    </row>
    <row r="175" spans="1:3" s="16" customFormat="1" ht="19.5" x14ac:dyDescent="0.2">
      <c r="A175" s="23" t="s">
        <v>403</v>
      </c>
      <c r="B175" s="21"/>
      <c r="C175" s="120"/>
    </row>
    <row r="176" spans="1:3" s="16" customFormat="1" ht="19.5" x14ac:dyDescent="0.2">
      <c r="A176" s="23" t="s">
        <v>291</v>
      </c>
      <c r="B176" s="21"/>
      <c r="C176" s="120"/>
    </row>
    <row r="177" spans="1:3" s="16" customFormat="1" x14ac:dyDescent="0.2">
      <c r="A177" s="23"/>
      <c r="B177" s="18"/>
      <c r="C177" s="120"/>
    </row>
    <row r="178" spans="1:3" s="128" customFormat="1" x14ac:dyDescent="0.2">
      <c r="A178" s="25">
        <v>930000</v>
      </c>
      <c r="B178" s="130" t="s">
        <v>799</v>
      </c>
      <c r="C178" s="119">
        <f t="shared" ref="C178:C179" si="24">C179</f>
        <v>10000</v>
      </c>
    </row>
    <row r="179" spans="1:3" s="22" customFormat="1" ht="19.5" x14ac:dyDescent="0.2">
      <c r="A179" s="7">
        <v>931000</v>
      </c>
      <c r="B179" s="12" t="s">
        <v>715</v>
      </c>
      <c r="C179" s="121">
        <f t="shared" si="24"/>
        <v>10000</v>
      </c>
    </row>
    <row r="180" spans="1:3" s="16" customFormat="1" x14ac:dyDescent="0.2">
      <c r="A180" s="14">
        <v>931200</v>
      </c>
      <c r="B180" s="6" t="s">
        <v>792</v>
      </c>
      <c r="C180" s="120">
        <v>10000</v>
      </c>
    </row>
    <row r="181" spans="1:3" s="133" customFormat="1" x14ac:dyDescent="0.2">
      <c r="A181" s="131"/>
      <c r="B181" s="141" t="s">
        <v>798</v>
      </c>
      <c r="C181" s="132">
        <f t="shared" ref="C181" si="25">C178</f>
        <v>10000</v>
      </c>
    </row>
    <row r="182" spans="1:3" s="16" customFormat="1" x14ac:dyDescent="0.2">
      <c r="A182" s="118"/>
      <c r="B182" s="248"/>
      <c r="C182" s="120"/>
    </row>
    <row r="183" spans="1:3" s="16" customFormat="1" x14ac:dyDescent="0.2">
      <c r="A183" s="25"/>
      <c r="B183" s="248"/>
      <c r="C183" s="120"/>
    </row>
    <row r="184" spans="1:3" s="16" customFormat="1" ht="19.5" x14ac:dyDescent="0.2">
      <c r="A184" s="23" t="s">
        <v>404</v>
      </c>
      <c r="B184" s="21"/>
      <c r="C184" s="120"/>
    </row>
    <row r="185" spans="1:3" s="16" customFormat="1" ht="19.5" x14ac:dyDescent="0.2">
      <c r="A185" s="23" t="s">
        <v>372</v>
      </c>
      <c r="B185" s="21"/>
      <c r="C185" s="120"/>
    </row>
    <row r="186" spans="1:3" s="16" customFormat="1" ht="19.5" x14ac:dyDescent="0.2">
      <c r="A186" s="23" t="s">
        <v>405</v>
      </c>
      <c r="B186" s="21"/>
      <c r="C186" s="120"/>
    </row>
    <row r="187" spans="1:3" s="16" customFormat="1" ht="19.5" x14ac:dyDescent="0.2">
      <c r="A187" s="23" t="s">
        <v>291</v>
      </c>
      <c r="B187" s="21"/>
      <c r="C187" s="120"/>
    </row>
    <row r="188" spans="1:3" s="16" customFormat="1" x14ac:dyDescent="0.2">
      <c r="A188" s="23"/>
      <c r="B188" s="18"/>
      <c r="C188" s="119"/>
    </row>
    <row r="189" spans="1:3" s="128" customFormat="1" x14ac:dyDescent="0.2">
      <c r="A189" s="25">
        <v>930000</v>
      </c>
      <c r="B189" s="130" t="s">
        <v>799</v>
      </c>
      <c r="C189" s="119">
        <f t="shared" ref="C189:C190" si="26">C190</f>
        <v>5000</v>
      </c>
    </row>
    <row r="190" spans="1:3" s="22" customFormat="1" ht="19.5" x14ac:dyDescent="0.2">
      <c r="A190" s="7">
        <v>931000</v>
      </c>
      <c r="B190" s="12" t="s">
        <v>715</v>
      </c>
      <c r="C190" s="121">
        <f t="shared" si="26"/>
        <v>5000</v>
      </c>
    </row>
    <row r="191" spans="1:3" s="16" customFormat="1" x14ac:dyDescent="0.2">
      <c r="A191" s="142">
        <v>931200</v>
      </c>
      <c r="B191" s="4" t="s">
        <v>792</v>
      </c>
      <c r="C191" s="120">
        <v>5000</v>
      </c>
    </row>
    <row r="192" spans="1:3" s="128" customFormat="1" ht="37.5" x14ac:dyDescent="0.2">
      <c r="A192" s="9" t="s">
        <v>285</v>
      </c>
      <c r="B192" s="3" t="s">
        <v>819</v>
      </c>
      <c r="C192" s="119">
        <v>5000</v>
      </c>
    </row>
    <row r="193" spans="1:3" s="16" customFormat="1" x14ac:dyDescent="0.2">
      <c r="A193" s="122"/>
      <c r="B193" s="123" t="s">
        <v>798</v>
      </c>
      <c r="C193" s="124">
        <f>C189+C192</f>
        <v>10000</v>
      </c>
    </row>
    <row r="194" spans="1:3" s="16" customFormat="1" x14ac:dyDescent="0.2">
      <c r="A194" s="118"/>
      <c r="B194" s="248"/>
      <c r="C194" s="119"/>
    </row>
    <row r="195" spans="1:3" s="16" customFormat="1" x14ac:dyDescent="0.2">
      <c r="A195" s="118"/>
      <c r="B195" s="248"/>
      <c r="C195" s="119"/>
    </row>
    <row r="196" spans="1:3" s="16" customFormat="1" ht="19.5" x14ac:dyDescent="0.2">
      <c r="A196" s="23" t="s">
        <v>806</v>
      </c>
      <c r="B196" s="21"/>
      <c r="C196" s="120"/>
    </row>
    <row r="197" spans="1:3" s="16" customFormat="1" ht="19.5" x14ac:dyDescent="0.2">
      <c r="A197" s="23" t="s">
        <v>372</v>
      </c>
      <c r="B197" s="21"/>
      <c r="C197" s="120"/>
    </row>
    <row r="198" spans="1:3" s="16" customFormat="1" ht="19.5" x14ac:dyDescent="0.2">
      <c r="A198" s="23" t="s">
        <v>408</v>
      </c>
      <c r="B198" s="21"/>
      <c r="C198" s="120"/>
    </row>
    <row r="199" spans="1:3" s="16" customFormat="1" ht="19.5" x14ac:dyDescent="0.2">
      <c r="A199" s="23" t="s">
        <v>379</v>
      </c>
      <c r="B199" s="21"/>
      <c r="C199" s="120"/>
    </row>
    <row r="200" spans="1:3" s="16" customFormat="1" x14ac:dyDescent="0.2">
      <c r="A200" s="23"/>
      <c r="B200" s="18"/>
      <c r="C200" s="119"/>
    </row>
    <row r="201" spans="1:3" s="128" customFormat="1" ht="18.75" customHeight="1" x14ac:dyDescent="0.2">
      <c r="A201" s="9">
        <v>720000</v>
      </c>
      <c r="B201" s="3" t="s">
        <v>12</v>
      </c>
      <c r="C201" s="119">
        <f t="shared" ref="C201" si="27">+C202+C204</f>
        <v>75000</v>
      </c>
    </row>
    <row r="202" spans="1:3" s="16" customFormat="1" ht="39" x14ac:dyDescent="0.2">
      <c r="A202" s="24">
        <v>728000</v>
      </c>
      <c r="B202" s="19" t="s">
        <v>535</v>
      </c>
      <c r="C202" s="121">
        <f t="shared" ref="C202" si="28">+C203</f>
        <v>40000</v>
      </c>
    </row>
    <row r="203" spans="1:3" s="16" customFormat="1" ht="37.5" x14ac:dyDescent="0.2">
      <c r="A203" s="13">
        <v>728200</v>
      </c>
      <c r="B203" s="6" t="s">
        <v>793</v>
      </c>
      <c r="C203" s="120">
        <v>40000</v>
      </c>
    </row>
    <row r="204" spans="1:3" s="22" customFormat="1" ht="19.5" x14ac:dyDescent="0.2">
      <c r="A204" s="24">
        <v>729000</v>
      </c>
      <c r="B204" s="8" t="s">
        <v>22</v>
      </c>
      <c r="C204" s="121">
        <f t="shared" ref="C204" si="29">C205</f>
        <v>35000</v>
      </c>
    </row>
    <row r="205" spans="1:3" s="16" customFormat="1" x14ac:dyDescent="0.2">
      <c r="A205" s="13">
        <v>729100</v>
      </c>
      <c r="B205" s="6" t="s">
        <v>22</v>
      </c>
      <c r="C205" s="120">
        <v>35000</v>
      </c>
    </row>
    <row r="206" spans="1:3" s="128" customFormat="1" x14ac:dyDescent="0.2">
      <c r="A206" s="139">
        <v>810000</v>
      </c>
      <c r="B206" s="248" t="s">
        <v>802</v>
      </c>
      <c r="C206" s="119">
        <f t="shared" ref="C206:C207" si="30">+C207</f>
        <v>671000</v>
      </c>
    </row>
    <row r="207" spans="1:3" s="16" customFormat="1" ht="19.5" x14ac:dyDescent="0.2">
      <c r="A207" s="129">
        <v>816000</v>
      </c>
      <c r="B207" s="8" t="s">
        <v>777</v>
      </c>
      <c r="C207" s="121">
        <f t="shared" si="30"/>
        <v>671000</v>
      </c>
    </row>
    <row r="208" spans="1:3" s="16" customFormat="1" x14ac:dyDescent="0.2">
      <c r="A208" s="13">
        <v>816100</v>
      </c>
      <c r="B208" s="6" t="s">
        <v>777</v>
      </c>
      <c r="C208" s="120">
        <f>227000+444000</f>
        <v>671000</v>
      </c>
    </row>
    <row r="209" spans="1:3" s="128" customFormat="1" ht="37.5" x14ac:dyDescent="0.2">
      <c r="A209" s="25">
        <v>880000</v>
      </c>
      <c r="B209" s="11" t="s">
        <v>801</v>
      </c>
      <c r="C209" s="119">
        <f t="shared" ref="C209:C210" si="31">+C210</f>
        <v>240000</v>
      </c>
    </row>
    <row r="210" spans="1:3" s="16" customFormat="1" ht="39" x14ac:dyDescent="0.2">
      <c r="A210" s="24">
        <v>881000</v>
      </c>
      <c r="B210" s="8" t="s">
        <v>787</v>
      </c>
      <c r="C210" s="121">
        <f t="shared" si="31"/>
        <v>240000</v>
      </c>
    </row>
    <row r="211" spans="1:3" s="16" customFormat="1" ht="37.5" x14ac:dyDescent="0.2">
      <c r="A211" s="13">
        <v>881200</v>
      </c>
      <c r="B211" s="6" t="s">
        <v>787</v>
      </c>
      <c r="C211" s="120">
        <v>240000</v>
      </c>
    </row>
    <row r="212" spans="1:3" s="128" customFormat="1" x14ac:dyDescent="0.2">
      <c r="A212" s="25">
        <v>930000</v>
      </c>
      <c r="B212" s="130" t="s">
        <v>799</v>
      </c>
      <c r="C212" s="119">
        <f t="shared" ref="C212" si="32">+C213+C215</f>
        <v>182000</v>
      </c>
    </row>
    <row r="213" spans="1:3" s="16" customFormat="1" ht="19.5" x14ac:dyDescent="0.2">
      <c r="A213" s="7">
        <v>931000</v>
      </c>
      <c r="B213" s="12" t="s">
        <v>715</v>
      </c>
      <c r="C213" s="121">
        <f t="shared" ref="C213" si="33">+C214</f>
        <v>142000</v>
      </c>
    </row>
    <row r="214" spans="1:3" s="16" customFormat="1" x14ac:dyDescent="0.2">
      <c r="A214" s="14">
        <v>931100</v>
      </c>
      <c r="B214" s="6" t="s">
        <v>585</v>
      </c>
      <c r="C214" s="120">
        <v>142000</v>
      </c>
    </row>
    <row r="215" spans="1:3" s="16" customFormat="1" ht="19.5" x14ac:dyDescent="0.2">
      <c r="A215" s="24">
        <v>938000</v>
      </c>
      <c r="B215" s="8" t="s">
        <v>41</v>
      </c>
      <c r="C215" s="121">
        <f t="shared" ref="C215" si="34">+C216</f>
        <v>40000</v>
      </c>
    </row>
    <row r="216" spans="1:3" s="16" customFormat="1" x14ac:dyDescent="0.2">
      <c r="A216" s="13">
        <v>938200</v>
      </c>
      <c r="B216" s="6" t="s">
        <v>714</v>
      </c>
      <c r="C216" s="120">
        <v>40000</v>
      </c>
    </row>
    <row r="217" spans="1:3" s="16" customFormat="1" ht="37.5" x14ac:dyDescent="0.2">
      <c r="A217" s="9" t="s">
        <v>285</v>
      </c>
      <c r="B217" s="3" t="s">
        <v>819</v>
      </c>
      <c r="C217" s="119">
        <v>89400</v>
      </c>
    </row>
    <row r="218" spans="1:3" s="16" customFormat="1" x14ac:dyDescent="0.2">
      <c r="A218" s="122"/>
      <c r="B218" s="123" t="s">
        <v>798</v>
      </c>
      <c r="C218" s="124">
        <f t="shared" ref="C218" si="35">+C201+C206+C209+C212+C217</f>
        <v>1257400</v>
      </c>
    </row>
    <row r="219" spans="1:3" s="16" customFormat="1" x14ac:dyDescent="0.2">
      <c r="A219" s="118"/>
      <c r="B219" s="248"/>
      <c r="C219" s="119"/>
    </row>
    <row r="220" spans="1:3" s="16" customFormat="1" x14ac:dyDescent="0.2">
      <c r="A220" s="25"/>
      <c r="B220" s="248"/>
      <c r="C220" s="120"/>
    </row>
    <row r="221" spans="1:3" s="16" customFormat="1" ht="19.5" x14ac:dyDescent="0.2">
      <c r="A221" s="23" t="s">
        <v>807</v>
      </c>
      <c r="B221" s="21"/>
      <c r="C221" s="120"/>
    </row>
    <row r="222" spans="1:3" s="16" customFormat="1" ht="19.5" x14ac:dyDescent="0.2">
      <c r="A222" s="23" t="s">
        <v>372</v>
      </c>
      <c r="B222" s="21"/>
      <c r="C222" s="120"/>
    </row>
    <row r="223" spans="1:3" s="16" customFormat="1" ht="19.5" x14ac:dyDescent="0.2">
      <c r="A223" s="23" t="s">
        <v>410</v>
      </c>
      <c r="B223" s="21"/>
      <c r="C223" s="120"/>
    </row>
    <row r="224" spans="1:3" s="16" customFormat="1" ht="19.5" x14ac:dyDescent="0.2">
      <c r="A224" s="23" t="s">
        <v>379</v>
      </c>
      <c r="B224" s="21"/>
      <c r="C224" s="120"/>
    </row>
    <row r="225" spans="1:3" s="16" customFormat="1" x14ac:dyDescent="0.2">
      <c r="A225" s="23"/>
      <c r="B225" s="18"/>
      <c r="C225" s="119"/>
    </row>
    <row r="226" spans="1:3" s="128" customFormat="1" ht="18.75" customHeight="1" x14ac:dyDescent="0.2">
      <c r="A226" s="9">
        <v>720000</v>
      </c>
      <c r="B226" s="3" t="s">
        <v>12</v>
      </c>
      <c r="C226" s="119">
        <f>C227+C229+C231</f>
        <v>398000</v>
      </c>
    </row>
    <row r="227" spans="1:3" s="22" customFormat="1" ht="18.75" customHeight="1" x14ac:dyDescent="0.2">
      <c r="A227" s="24">
        <v>721000</v>
      </c>
      <c r="B227" s="19" t="s">
        <v>533</v>
      </c>
      <c r="C227" s="121">
        <f t="shared" ref="C227" si="36">C228</f>
        <v>128000</v>
      </c>
    </row>
    <row r="228" spans="1:3" s="16" customFormat="1" ht="18.75" customHeight="1" x14ac:dyDescent="0.2">
      <c r="A228" s="15">
        <v>721200</v>
      </c>
      <c r="B228" s="6" t="s">
        <v>14</v>
      </c>
      <c r="C228" s="120">
        <v>128000</v>
      </c>
    </row>
    <row r="229" spans="1:3" s="22" customFormat="1" ht="39" x14ac:dyDescent="0.2">
      <c r="A229" s="24">
        <v>728000</v>
      </c>
      <c r="B229" s="19" t="s">
        <v>535</v>
      </c>
      <c r="C229" s="121">
        <f t="shared" ref="C229" si="37">C230</f>
        <v>210000</v>
      </c>
    </row>
    <row r="230" spans="1:3" s="16" customFormat="1" ht="37.5" x14ac:dyDescent="0.2">
      <c r="A230" s="13">
        <v>728200</v>
      </c>
      <c r="B230" s="6" t="s">
        <v>793</v>
      </c>
      <c r="C230" s="120">
        <v>210000</v>
      </c>
    </row>
    <row r="231" spans="1:3" s="22" customFormat="1" ht="19.5" x14ac:dyDescent="0.2">
      <c r="A231" s="24">
        <v>729000</v>
      </c>
      <c r="B231" s="8" t="s">
        <v>22</v>
      </c>
      <c r="C231" s="121">
        <f t="shared" ref="C231" si="38">C232</f>
        <v>60000</v>
      </c>
    </row>
    <row r="232" spans="1:3" s="16" customFormat="1" x14ac:dyDescent="0.2">
      <c r="A232" s="13">
        <v>729100</v>
      </c>
      <c r="B232" s="6" t="s">
        <v>22</v>
      </c>
      <c r="C232" s="120">
        <v>60000</v>
      </c>
    </row>
    <row r="233" spans="1:3" s="128" customFormat="1" x14ac:dyDescent="0.2">
      <c r="A233" s="25">
        <v>810000</v>
      </c>
      <c r="B233" s="248" t="s">
        <v>802</v>
      </c>
      <c r="C233" s="119">
        <f t="shared" ref="C233:C234" si="39">C234</f>
        <v>1682700</v>
      </c>
    </row>
    <row r="234" spans="1:3" s="22" customFormat="1" ht="19.5" x14ac:dyDescent="0.2">
      <c r="A234" s="24">
        <v>816000</v>
      </c>
      <c r="B234" s="8" t="s">
        <v>777</v>
      </c>
      <c r="C234" s="121">
        <f t="shared" si="39"/>
        <v>1682700</v>
      </c>
    </row>
    <row r="235" spans="1:3" s="16" customFormat="1" x14ac:dyDescent="0.2">
      <c r="A235" s="13">
        <v>816100</v>
      </c>
      <c r="B235" s="6" t="s">
        <v>777</v>
      </c>
      <c r="C235" s="120">
        <v>1682700</v>
      </c>
    </row>
    <row r="236" spans="1:3" s="128" customFormat="1" ht="37.5" x14ac:dyDescent="0.2">
      <c r="A236" s="25">
        <v>880000</v>
      </c>
      <c r="B236" s="11" t="s">
        <v>801</v>
      </c>
      <c r="C236" s="119">
        <f t="shared" ref="C236:C237" si="40">C237</f>
        <v>300000</v>
      </c>
    </row>
    <row r="237" spans="1:3" s="22" customFormat="1" ht="39" x14ac:dyDescent="0.2">
      <c r="A237" s="24">
        <v>881000</v>
      </c>
      <c r="B237" s="8" t="s">
        <v>787</v>
      </c>
      <c r="C237" s="121">
        <f t="shared" si="40"/>
        <v>300000</v>
      </c>
    </row>
    <row r="238" spans="1:3" s="16" customFormat="1" ht="37.5" x14ac:dyDescent="0.2">
      <c r="A238" s="13">
        <v>881200</v>
      </c>
      <c r="B238" s="6" t="s">
        <v>787</v>
      </c>
      <c r="C238" s="120">
        <v>300000</v>
      </c>
    </row>
    <row r="239" spans="1:3" s="128" customFormat="1" x14ac:dyDescent="0.2">
      <c r="A239" s="25">
        <v>910000</v>
      </c>
      <c r="B239" s="248" t="s">
        <v>821</v>
      </c>
      <c r="C239" s="119">
        <f t="shared" ref="C239:C240" si="41">C240</f>
        <v>226300</v>
      </c>
    </row>
    <row r="240" spans="1:3" s="22" customFormat="1" ht="19.5" x14ac:dyDescent="0.2">
      <c r="A240" s="7">
        <v>911000</v>
      </c>
      <c r="B240" s="8" t="s">
        <v>36</v>
      </c>
      <c r="C240" s="121">
        <f t="shared" si="41"/>
        <v>226300</v>
      </c>
    </row>
    <row r="241" spans="1:3" s="16" customFormat="1" x14ac:dyDescent="0.2">
      <c r="A241" s="14">
        <v>911400</v>
      </c>
      <c r="B241" s="6" t="s">
        <v>37</v>
      </c>
      <c r="C241" s="120">
        <v>226300</v>
      </c>
    </row>
    <row r="242" spans="1:3" s="128" customFormat="1" x14ac:dyDescent="0.2">
      <c r="A242" s="25">
        <v>930000</v>
      </c>
      <c r="B242" s="130" t="s">
        <v>799</v>
      </c>
      <c r="C242" s="119">
        <f t="shared" ref="C242" si="42">C243+C245</f>
        <v>330000</v>
      </c>
    </row>
    <row r="243" spans="1:3" s="22" customFormat="1" ht="19.5" x14ac:dyDescent="0.2">
      <c r="A243" s="7">
        <v>931000</v>
      </c>
      <c r="B243" s="12" t="s">
        <v>715</v>
      </c>
      <c r="C243" s="121">
        <f t="shared" ref="C243" si="43">C244</f>
        <v>280000</v>
      </c>
    </row>
    <row r="244" spans="1:3" s="16" customFormat="1" x14ac:dyDescent="0.2">
      <c r="A244" s="14">
        <v>931100</v>
      </c>
      <c r="B244" s="6" t="s">
        <v>585</v>
      </c>
      <c r="C244" s="120">
        <v>280000</v>
      </c>
    </row>
    <row r="245" spans="1:3" s="22" customFormat="1" ht="19.5" x14ac:dyDescent="0.2">
      <c r="A245" s="24">
        <v>938000</v>
      </c>
      <c r="B245" s="8" t="s">
        <v>41</v>
      </c>
      <c r="C245" s="121">
        <f t="shared" ref="C245" si="44">C246</f>
        <v>50000</v>
      </c>
    </row>
    <row r="246" spans="1:3" s="16" customFormat="1" x14ac:dyDescent="0.2">
      <c r="A246" s="13">
        <v>938200</v>
      </c>
      <c r="B246" s="6" t="s">
        <v>714</v>
      </c>
      <c r="C246" s="120">
        <v>50000</v>
      </c>
    </row>
    <row r="247" spans="1:3" s="16" customFormat="1" ht="37.5" x14ac:dyDescent="0.2">
      <c r="A247" s="9" t="s">
        <v>285</v>
      </c>
      <c r="B247" s="3" t="s">
        <v>819</v>
      </c>
      <c r="C247" s="119">
        <v>40000</v>
      </c>
    </row>
    <row r="248" spans="1:3" s="16" customFormat="1" x14ac:dyDescent="0.2">
      <c r="A248" s="122"/>
      <c r="B248" s="123" t="s">
        <v>798</v>
      </c>
      <c r="C248" s="124">
        <f>+C226+C247+C233+C236+C239+C242</f>
        <v>2977000</v>
      </c>
    </row>
    <row r="249" spans="1:3" s="16" customFormat="1" x14ac:dyDescent="0.2">
      <c r="A249" s="118"/>
      <c r="B249" s="248"/>
      <c r="C249" s="119"/>
    </row>
    <row r="250" spans="1:3" s="16" customFormat="1" x14ac:dyDescent="0.2">
      <c r="A250" s="25"/>
      <c r="B250" s="248"/>
      <c r="C250" s="120"/>
    </row>
    <row r="251" spans="1:3" s="16" customFormat="1" ht="19.5" x14ac:dyDescent="0.2">
      <c r="A251" s="23" t="s">
        <v>808</v>
      </c>
      <c r="B251" s="21"/>
      <c r="C251" s="120"/>
    </row>
    <row r="252" spans="1:3" s="16" customFormat="1" ht="19.5" x14ac:dyDescent="0.2">
      <c r="A252" s="23" t="s">
        <v>372</v>
      </c>
      <c r="B252" s="21"/>
      <c r="C252" s="120"/>
    </row>
    <row r="253" spans="1:3" s="16" customFormat="1" ht="19.5" x14ac:dyDescent="0.2">
      <c r="A253" s="23" t="s">
        <v>412</v>
      </c>
      <c r="B253" s="21"/>
      <c r="C253" s="120"/>
    </row>
    <row r="254" spans="1:3" s="16" customFormat="1" ht="19.5" x14ac:dyDescent="0.2">
      <c r="A254" s="23" t="s">
        <v>379</v>
      </c>
      <c r="B254" s="21"/>
      <c r="C254" s="120"/>
    </row>
    <row r="255" spans="1:3" s="16" customFormat="1" x14ac:dyDescent="0.2">
      <c r="A255" s="23"/>
      <c r="B255" s="18"/>
      <c r="C255" s="119"/>
    </row>
    <row r="256" spans="1:3" s="128" customFormat="1" x14ac:dyDescent="0.2">
      <c r="A256" s="9">
        <v>720000</v>
      </c>
      <c r="B256" s="3" t="s">
        <v>12</v>
      </c>
      <c r="C256" s="119">
        <f>C257+C259</f>
        <v>248200</v>
      </c>
    </row>
    <row r="257" spans="1:3" s="22" customFormat="1" ht="19.5" x14ac:dyDescent="0.2">
      <c r="A257" s="24">
        <v>721000</v>
      </c>
      <c r="B257" s="19" t="s">
        <v>533</v>
      </c>
      <c r="C257" s="121">
        <f t="shared" ref="C257" si="45">C258</f>
        <v>65000</v>
      </c>
    </row>
    <row r="258" spans="1:3" s="16" customFormat="1" x14ac:dyDescent="0.2">
      <c r="A258" s="15">
        <v>721200</v>
      </c>
      <c r="B258" s="6" t="s">
        <v>14</v>
      </c>
      <c r="C258" s="120">
        <v>65000</v>
      </c>
    </row>
    <row r="259" spans="1:3" s="16" customFormat="1" ht="19.5" x14ac:dyDescent="0.2">
      <c r="A259" s="24">
        <v>722000</v>
      </c>
      <c r="B259" s="19" t="s">
        <v>800</v>
      </c>
      <c r="C259" s="121">
        <f t="shared" ref="C259" si="46">C260</f>
        <v>183200</v>
      </c>
    </row>
    <row r="260" spans="1:3" s="16" customFormat="1" x14ac:dyDescent="0.2">
      <c r="A260" s="13">
        <v>722500</v>
      </c>
      <c r="B260" s="6" t="s">
        <v>19</v>
      </c>
      <c r="C260" s="120">
        <v>183200</v>
      </c>
    </row>
    <row r="261" spans="1:3" s="128" customFormat="1" x14ac:dyDescent="0.2">
      <c r="A261" s="25">
        <v>810000</v>
      </c>
      <c r="B261" s="248" t="s">
        <v>802</v>
      </c>
      <c r="C261" s="119">
        <f t="shared" ref="C261:C262" si="47">C262</f>
        <v>260000</v>
      </c>
    </row>
    <row r="262" spans="1:3" s="16" customFormat="1" ht="18.75" customHeight="1" x14ac:dyDescent="0.2">
      <c r="A262" s="24">
        <v>816000</v>
      </c>
      <c r="B262" s="8" t="s">
        <v>777</v>
      </c>
      <c r="C262" s="121">
        <f t="shared" si="47"/>
        <v>260000</v>
      </c>
    </row>
    <row r="263" spans="1:3" s="16" customFormat="1" ht="18.75" customHeight="1" x14ac:dyDescent="0.2">
      <c r="A263" s="13">
        <v>816100</v>
      </c>
      <c r="B263" s="6" t="s">
        <v>777</v>
      </c>
      <c r="C263" s="120">
        <v>260000</v>
      </c>
    </row>
    <row r="264" spans="1:3" s="128" customFormat="1" ht="37.5" x14ac:dyDescent="0.2">
      <c r="A264" s="25">
        <v>880000</v>
      </c>
      <c r="B264" s="11" t="s">
        <v>801</v>
      </c>
      <c r="C264" s="119">
        <f t="shared" ref="C264:C265" si="48">+C265</f>
        <v>41100</v>
      </c>
    </row>
    <row r="265" spans="1:3" s="16" customFormat="1" ht="39" x14ac:dyDescent="0.2">
      <c r="A265" s="24">
        <v>881000</v>
      </c>
      <c r="B265" s="8" t="s">
        <v>787</v>
      </c>
      <c r="C265" s="121">
        <f t="shared" si="48"/>
        <v>41100</v>
      </c>
    </row>
    <row r="266" spans="1:3" s="16" customFormat="1" ht="37.5" x14ac:dyDescent="0.2">
      <c r="A266" s="13">
        <v>881200</v>
      </c>
      <c r="B266" s="6" t="s">
        <v>787</v>
      </c>
      <c r="C266" s="120">
        <v>41100</v>
      </c>
    </row>
    <row r="267" spans="1:3" s="128" customFormat="1" x14ac:dyDescent="0.2">
      <c r="A267" s="25">
        <v>930000</v>
      </c>
      <c r="B267" s="130" t="s">
        <v>799</v>
      </c>
      <c r="C267" s="119">
        <f t="shared" ref="C267" si="49">C270+C268</f>
        <v>190000</v>
      </c>
    </row>
    <row r="268" spans="1:3" s="22" customFormat="1" ht="19.5" x14ac:dyDescent="0.2">
      <c r="A268" s="7">
        <v>931000</v>
      </c>
      <c r="B268" s="12" t="s">
        <v>715</v>
      </c>
      <c r="C268" s="121">
        <f t="shared" ref="C268" si="50">C269</f>
        <v>140000</v>
      </c>
    </row>
    <row r="269" spans="1:3" s="16" customFormat="1" x14ac:dyDescent="0.2">
      <c r="A269" s="14">
        <v>931100</v>
      </c>
      <c r="B269" s="6" t="s">
        <v>585</v>
      </c>
      <c r="C269" s="120">
        <v>140000</v>
      </c>
    </row>
    <row r="270" spans="1:3" s="16" customFormat="1" ht="19.5" x14ac:dyDescent="0.2">
      <c r="A270" s="24">
        <v>938000</v>
      </c>
      <c r="B270" s="8" t="s">
        <v>41</v>
      </c>
      <c r="C270" s="121">
        <f t="shared" ref="C270" si="51">C271</f>
        <v>50000</v>
      </c>
    </row>
    <row r="271" spans="1:3" s="16" customFormat="1" x14ac:dyDescent="0.2">
      <c r="A271" s="13">
        <v>938200</v>
      </c>
      <c r="B271" s="6" t="s">
        <v>714</v>
      </c>
      <c r="C271" s="120">
        <v>50000</v>
      </c>
    </row>
    <row r="272" spans="1:3" s="128" customFormat="1" ht="37.5" x14ac:dyDescent="0.2">
      <c r="A272" s="9" t="s">
        <v>285</v>
      </c>
      <c r="B272" s="3" t="s">
        <v>819</v>
      </c>
      <c r="C272" s="119">
        <v>100000</v>
      </c>
    </row>
    <row r="273" spans="1:3" s="16" customFormat="1" x14ac:dyDescent="0.2">
      <c r="A273" s="122"/>
      <c r="B273" s="123" t="s">
        <v>798</v>
      </c>
      <c r="C273" s="124">
        <f>C256+C261+C264+C267+C272</f>
        <v>839300</v>
      </c>
    </row>
    <row r="274" spans="1:3" s="16" customFormat="1" x14ac:dyDescent="0.2">
      <c r="A274" s="118"/>
      <c r="B274" s="248"/>
      <c r="C274" s="120"/>
    </row>
    <row r="275" spans="1:3" s="16" customFormat="1" x14ac:dyDescent="0.2">
      <c r="A275" s="25"/>
      <c r="B275" s="248"/>
      <c r="C275" s="120"/>
    </row>
    <row r="276" spans="1:3" s="16" customFormat="1" ht="19.5" x14ac:dyDescent="0.2">
      <c r="A276" s="23" t="s">
        <v>809</v>
      </c>
      <c r="B276" s="21"/>
      <c r="C276" s="120"/>
    </row>
    <row r="277" spans="1:3" s="16" customFormat="1" ht="19.5" x14ac:dyDescent="0.2">
      <c r="A277" s="23" t="s">
        <v>372</v>
      </c>
      <c r="B277" s="21"/>
      <c r="C277" s="120"/>
    </row>
    <row r="278" spans="1:3" s="16" customFormat="1" ht="19.5" x14ac:dyDescent="0.2">
      <c r="A278" s="23" t="s">
        <v>414</v>
      </c>
      <c r="B278" s="21"/>
      <c r="C278" s="120"/>
    </row>
    <row r="279" spans="1:3" s="16" customFormat="1" ht="19.5" x14ac:dyDescent="0.2">
      <c r="A279" s="23" t="s">
        <v>379</v>
      </c>
      <c r="B279" s="21"/>
      <c r="C279" s="120"/>
    </row>
    <row r="280" spans="1:3" s="16" customFormat="1" x14ac:dyDescent="0.2">
      <c r="A280" s="23"/>
      <c r="B280" s="18"/>
      <c r="C280" s="119"/>
    </row>
    <row r="281" spans="1:3" s="128" customFormat="1" ht="18.75" customHeight="1" x14ac:dyDescent="0.2">
      <c r="A281" s="9">
        <v>720000</v>
      </c>
      <c r="B281" s="3" t="s">
        <v>12</v>
      </c>
      <c r="C281" s="119">
        <f t="shared" ref="C281" si="52">+C284+C282</f>
        <v>165500</v>
      </c>
    </row>
    <row r="282" spans="1:3" s="22" customFormat="1" ht="18.75" customHeight="1" x14ac:dyDescent="0.2">
      <c r="A282" s="24">
        <v>721000</v>
      </c>
      <c r="B282" s="19" t="s">
        <v>533</v>
      </c>
      <c r="C282" s="121">
        <f t="shared" ref="C282" si="53">C283</f>
        <v>15000</v>
      </c>
    </row>
    <row r="283" spans="1:3" s="16" customFormat="1" ht="18.75" customHeight="1" x14ac:dyDescent="0.2">
      <c r="A283" s="15">
        <v>721200</v>
      </c>
      <c r="B283" s="6" t="s">
        <v>14</v>
      </c>
      <c r="C283" s="120">
        <v>15000</v>
      </c>
    </row>
    <row r="284" spans="1:3" s="22" customFormat="1" ht="19.5" x14ac:dyDescent="0.2">
      <c r="A284" s="24">
        <v>722000</v>
      </c>
      <c r="B284" s="19" t="s">
        <v>800</v>
      </c>
      <c r="C284" s="121">
        <f t="shared" ref="C284" si="54">SUM(C285:C285)</f>
        <v>150500</v>
      </c>
    </row>
    <row r="285" spans="1:3" s="16" customFormat="1" x14ac:dyDescent="0.2">
      <c r="A285" s="13">
        <v>722500</v>
      </c>
      <c r="B285" s="6" t="s">
        <v>19</v>
      </c>
      <c r="C285" s="120">
        <v>150500</v>
      </c>
    </row>
    <row r="286" spans="1:3" s="128" customFormat="1" x14ac:dyDescent="0.2">
      <c r="A286" s="25">
        <v>810000</v>
      </c>
      <c r="B286" s="248" t="s">
        <v>802</v>
      </c>
      <c r="C286" s="119">
        <f t="shared" ref="C286:C287" si="55">C287</f>
        <v>383700</v>
      </c>
    </row>
    <row r="287" spans="1:3" s="22" customFormat="1" ht="19.5" x14ac:dyDescent="0.2">
      <c r="A287" s="24">
        <v>816000</v>
      </c>
      <c r="B287" s="8" t="s">
        <v>777</v>
      </c>
      <c r="C287" s="121">
        <f t="shared" si="55"/>
        <v>383700</v>
      </c>
    </row>
    <row r="288" spans="1:3" s="16" customFormat="1" ht="18.75" customHeight="1" x14ac:dyDescent="0.2">
      <c r="A288" s="13">
        <v>816100</v>
      </c>
      <c r="B288" s="6" t="s">
        <v>777</v>
      </c>
      <c r="C288" s="120">
        <v>383700</v>
      </c>
    </row>
    <row r="289" spans="1:4" s="128" customFormat="1" x14ac:dyDescent="0.2">
      <c r="A289" s="25">
        <v>930000</v>
      </c>
      <c r="B289" s="130" t="s">
        <v>799</v>
      </c>
      <c r="C289" s="119">
        <f t="shared" ref="C289" si="56">C290</f>
        <v>275000</v>
      </c>
    </row>
    <row r="290" spans="1:4" s="22" customFormat="1" ht="19.5" x14ac:dyDescent="0.2">
      <c r="A290" s="7">
        <v>931000</v>
      </c>
      <c r="B290" s="12" t="s">
        <v>715</v>
      </c>
      <c r="C290" s="121">
        <f t="shared" ref="C290" si="57">C291+C292</f>
        <v>275000</v>
      </c>
    </row>
    <row r="291" spans="1:4" s="16" customFormat="1" x14ac:dyDescent="0.2">
      <c r="A291" s="14">
        <v>931100</v>
      </c>
      <c r="B291" s="6" t="s">
        <v>585</v>
      </c>
      <c r="C291" s="120">
        <v>75000</v>
      </c>
    </row>
    <row r="292" spans="1:4" s="16" customFormat="1" x14ac:dyDescent="0.2">
      <c r="A292" s="13">
        <v>931900</v>
      </c>
      <c r="B292" s="6" t="s">
        <v>554</v>
      </c>
      <c r="C292" s="120">
        <v>200000</v>
      </c>
    </row>
    <row r="293" spans="1:4" s="128" customFormat="1" ht="37.5" x14ac:dyDescent="0.2">
      <c r="A293" s="9" t="s">
        <v>285</v>
      </c>
      <c r="B293" s="3" t="s">
        <v>819</v>
      </c>
      <c r="C293" s="119">
        <v>10000</v>
      </c>
    </row>
    <row r="294" spans="1:4" s="16" customFormat="1" x14ac:dyDescent="0.2">
      <c r="A294" s="122"/>
      <c r="B294" s="123" t="s">
        <v>798</v>
      </c>
      <c r="C294" s="124">
        <f t="shared" ref="C294" si="58">+C281+C286+C289+C293</f>
        <v>834200</v>
      </c>
    </row>
    <row r="295" spans="1:4" s="16" customFormat="1" x14ac:dyDescent="0.2">
      <c r="A295" s="118"/>
      <c r="B295" s="248"/>
      <c r="C295" s="120"/>
      <c r="D295" s="134"/>
    </row>
    <row r="296" spans="1:4" s="16" customFormat="1" x14ac:dyDescent="0.2">
      <c r="A296" s="25"/>
      <c r="B296" s="248"/>
      <c r="C296" s="120"/>
    </row>
    <row r="297" spans="1:4" s="16" customFormat="1" ht="19.5" x14ac:dyDescent="0.2">
      <c r="A297" s="23" t="s">
        <v>810</v>
      </c>
      <c r="B297" s="21"/>
      <c r="C297" s="120"/>
    </row>
    <row r="298" spans="1:4" s="16" customFormat="1" ht="19.5" x14ac:dyDescent="0.2">
      <c r="A298" s="23" t="s">
        <v>372</v>
      </c>
      <c r="B298" s="21"/>
      <c r="C298" s="120"/>
    </row>
    <row r="299" spans="1:4" s="16" customFormat="1" ht="19.5" x14ac:dyDescent="0.2">
      <c r="A299" s="23" t="s">
        <v>416</v>
      </c>
      <c r="B299" s="21"/>
      <c r="C299" s="120"/>
    </row>
    <row r="300" spans="1:4" s="16" customFormat="1" ht="19.5" x14ac:dyDescent="0.2">
      <c r="A300" s="23" t="s">
        <v>379</v>
      </c>
      <c r="B300" s="21"/>
      <c r="C300" s="120"/>
    </row>
    <row r="301" spans="1:4" s="16" customFormat="1" x14ac:dyDescent="0.2">
      <c r="A301" s="23"/>
      <c r="B301" s="18"/>
      <c r="C301" s="119"/>
    </row>
    <row r="302" spans="1:4" s="128" customFormat="1" ht="18.75" customHeight="1" x14ac:dyDescent="0.2">
      <c r="A302" s="9">
        <v>720000</v>
      </c>
      <c r="B302" s="3" t="s">
        <v>12</v>
      </c>
      <c r="C302" s="119">
        <f>+C305+C303+C307</f>
        <v>281000</v>
      </c>
    </row>
    <row r="303" spans="1:4" s="22" customFormat="1" ht="18.75" customHeight="1" x14ac:dyDescent="0.2">
      <c r="A303" s="24">
        <v>721000</v>
      </c>
      <c r="B303" s="19" t="s">
        <v>533</v>
      </c>
      <c r="C303" s="121">
        <f t="shared" ref="C303" si="59">C304</f>
        <v>210000</v>
      </c>
    </row>
    <row r="304" spans="1:4" s="16" customFormat="1" ht="18.75" customHeight="1" x14ac:dyDescent="0.2">
      <c r="A304" s="15">
        <v>721200</v>
      </c>
      <c r="B304" s="6" t="s">
        <v>14</v>
      </c>
      <c r="C304" s="120">
        <v>210000</v>
      </c>
    </row>
    <row r="305" spans="1:3" s="22" customFormat="1" ht="19.5" x14ac:dyDescent="0.2">
      <c r="A305" s="24">
        <v>722000</v>
      </c>
      <c r="B305" s="19" t="s">
        <v>800</v>
      </c>
      <c r="C305" s="121">
        <f t="shared" ref="C305" si="60">SUM(C306:C306)</f>
        <v>61000</v>
      </c>
    </row>
    <row r="306" spans="1:3" s="16" customFormat="1" x14ac:dyDescent="0.2">
      <c r="A306" s="13">
        <v>722500</v>
      </c>
      <c r="B306" s="6" t="s">
        <v>19</v>
      </c>
      <c r="C306" s="120">
        <v>61000</v>
      </c>
    </row>
    <row r="307" spans="1:3" s="22" customFormat="1" ht="39" x14ac:dyDescent="0.2">
      <c r="A307" s="129">
        <v>728000</v>
      </c>
      <c r="B307" s="8" t="s">
        <v>535</v>
      </c>
      <c r="C307" s="121">
        <f>C308</f>
        <v>10000</v>
      </c>
    </row>
    <row r="308" spans="1:3" s="16" customFormat="1" ht="37.5" x14ac:dyDescent="0.2">
      <c r="A308" s="13">
        <v>728200</v>
      </c>
      <c r="B308" s="6" t="s">
        <v>793</v>
      </c>
      <c r="C308" s="120">
        <v>10000</v>
      </c>
    </row>
    <row r="309" spans="1:3" s="128" customFormat="1" x14ac:dyDescent="0.2">
      <c r="A309" s="25">
        <v>810000</v>
      </c>
      <c r="B309" s="248" t="s">
        <v>802</v>
      </c>
      <c r="C309" s="119">
        <f t="shared" ref="C309:C310" si="61">C310</f>
        <v>2000000</v>
      </c>
    </row>
    <row r="310" spans="1:3" s="22" customFormat="1" ht="19.5" x14ac:dyDescent="0.2">
      <c r="A310" s="24">
        <v>816000</v>
      </c>
      <c r="B310" s="8" t="s">
        <v>777</v>
      </c>
      <c r="C310" s="121">
        <f t="shared" si="61"/>
        <v>2000000</v>
      </c>
    </row>
    <row r="311" spans="1:3" s="16" customFormat="1" ht="18.75" customHeight="1" x14ac:dyDescent="0.2">
      <c r="A311" s="13">
        <v>816100</v>
      </c>
      <c r="B311" s="6" t="s">
        <v>777</v>
      </c>
      <c r="C311" s="120">
        <v>2000000</v>
      </c>
    </row>
    <row r="312" spans="1:3" s="128" customFormat="1" ht="37.5" x14ac:dyDescent="0.2">
      <c r="A312" s="25">
        <v>880000</v>
      </c>
      <c r="B312" s="11" t="s">
        <v>801</v>
      </c>
      <c r="C312" s="119">
        <f t="shared" ref="C312:C313" si="62">C313</f>
        <v>49000</v>
      </c>
    </row>
    <row r="313" spans="1:3" s="22" customFormat="1" ht="39" x14ac:dyDescent="0.2">
      <c r="A313" s="24">
        <v>881000</v>
      </c>
      <c r="B313" s="8" t="s">
        <v>787</v>
      </c>
      <c r="C313" s="121">
        <f t="shared" si="62"/>
        <v>49000</v>
      </c>
    </row>
    <row r="314" spans="1:3" s="16" customFormat="1" ht="37.5" x14ac:dyDescent="0.2">
      <c r="A314" s="13">
        <v>881200</v>
      </c>
      <c r="B314" s="6" t="s">
        <v>787</v>
      </c>
      <c r="C314" s="120">
        <v>49000</v>
      </c>
    </row>
    <row r="315" spans="1:3" s="128" customFormat="1" x14ac:dyDescent="0.2">
      <c r="A315" s="25">
        <v>930000</v>
      </c>
      <c r="B315" s="130" t="s">
        <v>799</v>
      </c>
      <c r="C315" s="119">
        <f t="shared" ref="C315" si="63">C316+C318</f>
        <v>394000</v>
      </c>
    </row>
    <row r="316" spans="1:3" s="22" customFormat="1" ht="19.5" x14ac:dyDescent="0.2">
      <c r="A316" s="7">
        <v>931000</v>
      </c>
      <c r="B316" s="12" t="s">
        <v>715</v>
      </c>
      <c r="C316" s="121">
        <f t="shared" ref="C316" si="64">C317</f>
        <v>386000</v>
      </c>
    </row>
    <row r="317" spans="1:3" s="16" customFormat="1" x14ac:dyDescent="0.2">
      <c r="A317" s="14">
        <v>931100</v>
      </c>
      <c r="B317" s="6" t="s">
        <v>585</v>
      </c>
      <c r="C317" s="120">
        <v>386000</v>
      </c>
    </row>
    <row r="318" spans="1:3" s="22" customFormat="1" ht="19.5" x14ac:dyDescent="0.2">
      <c r="A318" s="24">
        <v>938000</v>
      </c>
      <c r="B318" s="8" t="s">
        <v>41</v>
      </c>
      <c r="C318" s="121">
        <f t="shared" ref="C318" si="65">C319</f>
        <v>8000</v>
      </c>
    </row>
    <row r="319" spans="1:3" s="16" customFormat="1" x14ac:dyDescent="0.2">
      <c r="A319" s="13">
        <v>938200</v>
      </c>
      <c r="B319" s="6" t="s">
        <v>714</v>
      </c>
      <c r="C319" s="120">
        <v>8000</v>
      </c>
    </row>
    <row r="320" spans="1:3" s="16" customFormat="1" x14ac:dyDescent="0.2">
      <c r="A320" s="122"/>
      <c r="B320" s="123" t="s">
        <v>798</v>
      </c>
      <c r="C320" s="124">
        <f>+C302+C309+C312+C315</f>
        <v>2724000</v>
      </c>
    </row>
    <row r="321" spans="1:3" s="16" customFormat="1" x14ac:dyDescent="0.2">
      <c r="A321" s="118"/>
      <c r="B321" s="248"/>
      <c r="C321" s="119"/>
    </row>
    <row r="322" spans="1:3" s="16" customFormat="1" x14ac:dyDescent="0.2">
      <c r="A322" s="25"/>
      <c r="B322" s="248"/>
      <c r="C322" s="120"/>
    </row>
    <row r="323" spans="1:3" s="16" customFormat="1" ht="19.5" x14ac:dyDescent="0.2">
      <c r="A323" s="23" t="s">
        <v>811</v>
      </c>
      <c r="B323" s="21"/>
      <c r="C323" s="120"/>
    </row>
    <row r="324" spans="1:3" s="16" customFormat="1" ht="19.5" x14ac:dyDescent="0.2">
      <c r="A324" s="23" t="s">
        <v>372</v>
      </c>
      <c r="B324" s="21"/>
      <c r="C324" s="120"/>
    </row>
    <row r="325" spans="1:3" s="16" customFormat="1" ht="19.5" x14ac:dyDescent="0.2">
      <c r="A325" s="23" t="s">
        <v>418</v>
      </c>
      <c r="B325" s="21"/>
      <c r="C325" s="120"/>
    </row>
    <row r="326" spans="1:3" s="16" customFormat="1" ht="19.5" x14ac:dyDescent="0.2">
      <c r="A326" s="23" t="s">
        <v>379</v>
      </c>
      <c r="B326" s="21"/>
      <c r="C326" s="120"/>
    </row>
    <row r="327" spans="1:3" s="16" customFormat="1" x14ac:dyDescent="0.2">
      <c r="A327" s="23"/>
      <c r="B327" s="18"/>
      <c r="C327" s="119"/>
    </row>
    <row r="328" spans="1:3" s="128" customFormat="1" ht="18.75" customHeight="1" x14ac:dyDescent="0.2">
      <c r="A328" s="9">
        <v>720000</v>
      </c>
      <c r="B328" s="3" t="s">
        <v>12</v>
      </c>
      <c r="C328" s="119">
        <f t="shared" ref="C328" si="66">+C329+C331+C333</f>
        <v>55000</v>
      </c>
    </row>
    <row r="329" spans="1:3" s="16" customFormat="1" ht="19.5" x14ac:dyDescent="0.2">
      <c r="A329" s="24">
        <v>722000</v>
      </c>
      <c r="B329" s="19" t="s">
        <v>800</v>
      </c>
      <c r="C329" s="121">
        <f t="shared" ref="C329" si="67">SUM(C330:C330)</f>
        <v>15000</v>
      </c>
    </row>
    <row r="330" spans="1:3" s="16" customFormat="1" x14ac:dyDescent="0.2">
      <c r="A330" s="13">
        <v>722500</v>
      </c>
      <c r="B330" s="6" t="s">
        <v>19</v>
      </c>
      <c r="C330" s="120">
        <v>15000</v>
      </c>
    </row>
    <row r="331" spans="1:3" s="22" customFormat="1" ht="39" x14ac:dyDescent="0.2">
      <c r="A331" s="24">
        <v>728000</v>
      </c>
      <c r="B331" s="19" t="s">
        <v>535</v>
      </c>
      <c r="C331" s="121">
        <f t="shared" ref="C331" si="68">C332</f>
        <v>35000</v>
      </c>
    </row>
    <row r="332" spans="1:3" s="16" customFormat="1" ht="37.5" x14ac:dyDescent="0.2">
      <c r="A332" s="13">
        <v>728200</v>
      </c>
      <c r="B332" s="6" t="s">
        <v>793</v>
      </c>
      <c r="C332" s="120">
        <f>20000+15000</f>
        <v>35000</v>
      </c>
    </row>
    <row r="333" spans="1:3" s="22" customFormat="1" ht="19.5" x14ac:dyDescent="0.2">
      <c r="A333" s="24">
        <v>729000</v>
      </c>
      <c r="B333" s="8" t="s">
        <v>22</v>
      </c>
      <c r="C333" s="121">
        <f t="shared" ref="C333" si="69">C334</f>
        <v>5000</v>
      </c>
    </row>
    <row r="334" spans="1:3" s="16" customFormat="1" x14ac:dyDescent="0.2">
      <c r="A334" s="13">
        <v>729100</v>
      </c>
      <c r="B334" s="6" t="s">
        <v>22</v>
      </c>
      <c r="C334" s="120">
        <v>5000</v>
      </c>
    </row>
    <row r="335" spans="1:3" s="128" customFormat="1" x14ac:dyDescent="0.2">
      <c r="A335" s="25">
        <v>810000</v>
      </c>
      <c r="B335" s="248" t="s">
        <v>802</v>
      </c>
      <c r="C335" s="119">
        <f t="shared" ref="C335:C336" si="70">C336</f>
        <v>200000</v>
      </c>
    </row>
    <row r="336" spans="1:3" s="22" customFormat="1" ht="19.5" x14ac:dyDescent="0.2">
      <c r="A336" s="24">
        <v>816000</v>
      </c>
      <c r="B336" s="8" t="s">
        <v>777</v>
      </c>
      <c r="C336" s="121">
        <f t="shared" si="70"/>
        <v>200000</v>
      </c>
    </row>
    <row r="337" spans="1:3" s="16" customFormat="1" ht="18.75" customHeight="1" x14ac:dyDescent="0.2">
      <c r="A337" s="13">
        <v>816100</v>
      </c>
      <c r="B337" s="6" t="s">
        <v>777</v>
      </c>
      <c r="C337" s="120">
        <v>200000</v>
      </c>
    </row>
    <row r="338" spans="1:3" s="128" customFormat="1" ht="37.5" x14ac:dyDescent="0.2">
      <c r="A338" s="25">
        <v>880000</v>
      </c>
      <c r="B338" s="11" t="s">
        <v>801</v>
      </c>
      <c r="C338" s="119">
        <f t="shared" ref="C338:C339" si="71">C339</f>
        <v>20000</v>
      </c>
    </row>
    <row r="339" spans="1:3" s="22" customFormat="1" ht="39" x14ac:dyDescent="0.2">
      <c r="A339" s="24">
        <v>881000</v>
      </c>
      <c r="B339" s="8" t="s">
        <v>787</v>
      </c>
      <c r="C339" s="121">
        <f t="shared" si="71"/>
        <v>20000</v>
      </c>
    </row>
    <row r="340" spans="1:3" s="16" customFormat="1" ht="37.5" x14ac:dyDescent="0.2">
      <c r="A340" s="13">
        <v>881200</v>
      </c>
      <c r="B340" s="6" t="s">
        <v>787</v>
      </c>
      <c r="C340" s="120">
        <v>20000</v>
      </c>
    </row>
    <row r="341" spans="1:3" s="128" customFormat="1" x14ac:dyDescent="0.2">
      <c r="A341" s="25">
        <v>930000</v>
      </c>
      <c r="B341" s="130" t="s">
        <v>799</v>
      </c>
      <c r="C341" s="119">
        <f t="shared" ref="C341" si="72">C342+C344</f>
        <v>65000</v>
      </c>
    </row>
    <row r="342" spans="1:3" s="22" customFormat="1" ht="19.5" x14ac:dyDescent="0.2">
      <c r="A342" s="7">
        <v>931000</v>
      </c>
      <c r="B342" s="12" t="s">
        <v>715</v>
      </c>
      <c r="C342" s="121">
        <f t="shared" ref="C342" si="73">C343</f>
        <v>60000</v>
      </c>
    </row>
    <row r="343" spans="1:3" s="16" customFormat="1" x14ac:dyDescent="0.2">
      <c r="A343" s="14">
        <v>931100</v>
      </c>
      <c r="B343" s="6" t="s">
        <v>585</v>
      </c>
      <c r="C343" s="120">
        <v>60000</v>
      </c>
    </row>
    <row r="344" spans="1:3" s="22" customFormat="1" ht="19.5" x14ac:dyDescent="0.2">
      <c r="A344" s="24">
        <v>938000</v>
      </c>
      <c r="B344" s="8" t="s">
        <v>41</v>
      </c>
      <c r="C344" s="121">
        <f t="shared" ref="C344" si="74">C345</f>
        <v>5000</v>
      </c>
    </row>
    <row r="345" spans="1:3" s="16" customFormat="1" x14ac:dyDescent="0.2">
      <c r="A345" s="13">
        <v>938200</v>
      </c>
      <c r="B345" s="6" t="s">
        <v>714</v>
      </c>
      <c r="C345" s="120">
        <v>5000</v>
      </c>
    </row>
    <row r="346" spans="1:3" s="128" customFormat="1" ht="37.5" x14ac:dyDescent="0.2">
      <c r="A346" s="9" t="s">
        <v>285</v>
      </c>
      <c r="B346" s="3" t="s">
        <v>819</v>
      </c>
      <c r="C346" s="119">
        <v>30000</v>
      </c>
    </row>
    <row r="347" spans="1:3" s="16" customFormat="1" x14ac:dyDescent="0.2">
      <c r="A347" s="122"/>
      <c r="B347" s="123" t="s">
        <v>798</v>
      </c>
      <c r="C347" s="124">
        <f t="shared" ref="C347" si="75">+C328+C335+C338+C341+C346</f>
        <v>370000</v>
      </c>
    </row>
    <row r="348" spans="1:3" s="16" customFormat="1" x14ac:dyDescent="0.2">
      <c r="A348" s="118"/>
      <c r="B348" s="248"/>
      <c r="C348" s="119"/>
    </row>
    <row r="349" spans="1:3" s="16" customFormat="1" x14ac:dyDescent="0.2">
      <c r="A349" s="25"/>
      <c r="B349" s="248"/>
      <c r="C349" s="120"/>
    </row>
    <row r="350" spans="1:3" s="16" customFormat="1" ht="19.5" x14ac:dyDescent="0.2">
      <c r="A350" s="23" t="s">
        <v>419</v>
      </c>
      <c r="B350" s="21"/>
      <c r="C350" s="120"/>
    </row>
    <row r="351" spans="1:3" s="16" customFormat="1" ht="19.5" x14ac:dyDescent="0.2">
      <c r="A351" s="23" t="s">
        <v>372</v>
      </c>
      <c r="B351" s="21"/>
      <c r="C351" s="120"/>
    </row>
    <row r="352" spans="1:3" s="16" customFormat="1" ht="19.5" x14ac:dyDescent="0.2">
      <c r="A352" s="23" t="s">
        <v>420</v>
      </c>
      <c r="B352" s="21"/>
      <c r="C352" s="120"/>
    </row>
    <row r="353" spans="1:3" s="16" customFormat="1" ht="19.5" x14ac:dyDescent="0.2">
      <c r="A353" s="23" t="s">
        <v>291</v>
      </c>
      <c r="B353" s="21"/>
      <c r="C353" s="120"/>
    </row>
    <row r="354" spans="1:3" s="16" customFormat="1" x14ac:dyDescent="0.2">
      <c r="A354" s="23"/>
      <c r="B354" s="18"/>
      <c r="C354" s="119"/>
    </row>
    <row r="355" spans="1:3" s="128" customFormat="1" ht="18.75" customHeight="1" x14ac:dyDescent="0.2">
      <c r="A355" s="25">
        <v>930000</v>
      </c>
      <c r="B355" s="130" t="s">
        <v>799</v>
      </c>
      <c r="C355" s="119">
        <f t="shared" ref="C355" si="76">+C356</f>
        <v>3500000</v>
      </c>
    </row>
    <row r="356" spans="1:3" s="16" customFormat="1" ht="19.5" x14ac:dyDescent="0.2">
      <c r="A356" s="7">
        <v>931000</v>
      </c>
      <c r="B356" s="12" t="s">
        <v>715</v>
      </c>
      <c r="C356" s="121">
        <f t="shared" ref="C356" si="77">SUM(C357:C357)</f>
        <v>3500000</v>
      </c>
    </row>
    <row r="357" spans="1:3" s="16" customFormat="1" x14ac:dyDescent="0.2">
      <c r="A357" s="14">
        <v>931200</v>
      </c>
      <c r="B357" s="6" t="s">
        <v>792</v>
      </c>
      <c r="C357" s="120">
        <v>3500000</v>
      </c>
    </row>
    <row r="358" spans="1:3" s="16" customFormat="1" ht="37.5" x14ac:dyDescent="0.2">
      <c r="A358" s="9" t="s">
        <v>285</v>
      </c>
      <c r="B358" s="3" t="s">
        <v>819</v>
      </c>
      <c r="C358" s="119">
        <v>3500000</v>
      </c>
    </row>
    <row r="359" spans="1:3" s="16" customFormat="1" x14ac:dyDescent="0.2">
      <c r="A359" s="122"/>
      <c r="B359" s="123" t="s">
        <v>798</v>
      </c>
      <c r="C359" s="124">
        <f t="shared" ref="C359" si="78">+C355+C358</f>
        <v>7000000</v>
      </c>
    </row>
    <row r="360" spans="1:3" s="16" customFormat="1" x14ac:dyDescent="0.2">
      <c r="A360" s="118"/>
      <c r="B360" s="248"/>
      <c r="C360" s="119"/>
    </row>
    <row r="361" spans="1:3" s="16" customFormat="1" x14ac:dyDescent="0.2">
      <c r="A361" s="25"/>
      <c r="B361" s="248"/>
      <c r="C361" s="120"/>
    </row>
    <row r="362" spans="1:3" s="16" customFormat="1" ht="19.5" x14ac:dyDescent="0.2">
      <c r="A362" s="23" t="s">
        <v>421</v>
      </c>
      <c r="B362" s="21"/>
      <c r="C362" s="120"/>
    </row>
    <row r="363" spans="1:3" s="16" customFormat="1" ht="19.5" x14ac:dyDescent="0.2">
      <c r="A363" s="23" t="s">
        <v>372</v>
      </c>
      <c r="B363" s="21"/>
      <c r="C363" s="120"/>
    </row>
    <row r="364" spans="1:3" s="16" customFormat="1" ht="19.5" x14ac:dyDescent="0.2">
      <c r="A364" s="23" t="s">
        <v>422</v>
      </c>
      <c r="B364" s="21"/>
      <c r="C364" s="120"/>
    </row>
    <row r="365" spans="1:3" s="16" customFormat="1" ht="19.5" x14ac:dyDescent="0.2">
      <c r="A365" s="23" t="s">
        <v>291</v>
      </c>
      <c r="B365" s="21"/>
      <c r="C365" s="120"/>
    </row>
    <row r="366" spans="1:3" s="16" customFormat="1" x14ac:dyDescent="0.2">
      <c r="A366" s="23"/>
      <c r="B366" s="18"/>
      <c r="C366" s="119"/>
    </row>
    <row r="367" spans="1:3" s="128" customFormat="1" ht="18.75" customHeight="1" x14ac:dyDescent="0.2">
      <c r="A367" s="25">
        <v>930000</v>
      </c>
      <c r="B367" s="130" t="s">
        <v>799</v>
      </c>
      <c r="C367" s="119">
        <f t="shared" ref="C367" si="79">+C368</f>
        <v>200000</v>
      </c>
    </row>
    <row r="368" spans="1:3" s="16" customFormat="1" ht="19.5" x14ac:dyDescent="0.2">
      <c r="A368" s="7">
        <v>931000</v>
      </c>
      <c r="B368" s="12" t="s">
        <v>715</v>
      </c>
      <c r="C368" s="121">
        <f t="shared" ref="C368" si="80">SUM(C369:C369)</f>
        <v>200000</v>
      </c>
    </row>
    <row r="369" spans="1:3" s="16" customFormat="1" x14ac:dyDescent="0.2">
      <c r="A369" s="14">
        <v>931200</v>
      </c>
      <c r="B369" s="6" t="s">
        <v>792</v>
      </c>
      <c r="C369" s="120">
        <v>200000</v>
      </c>
    </row>
    <row r="370" spans="1:3" s="16" customFormat="1" ht="37.5" x14ac:dyDescent="0.2">
      <c r="A370" s="9" t="s">
        <v>285</v>
      </c>
      <c r="B370" s="3" t="s">
        <v>819</v>
      </c>
      <c r="C370" s="119">
        <v>128000</v>
      </c>
    </row>
    <row r="371" spans="1:3" s="16" customFormat="1" x14ac:dyDescent="0.2">
      <c r="A371" s="122"/>
      <c r="B371" s="123" t="s">
        <v>798</v>
      </c>
      <c r="C371" s="124">
        <f t="shared" ref="C371" si="81">+C367+C370</f>
        <v>328000</v>
      </c>
    </row>
    <row r="372" spans="1:3" s="16" customFormat="1" x14ac:dyDescent="0.2">
      <c r="A372" s="118"/>
      <c r="B372" s="248"/>
      <c r="C372" s="119"/>
    </row>
    <row r="373" spans="1:3" s="16" customFormat="1" x14ac:dyDescent="0.2">
      <c r="A373" s="118"/>
      <c r="B373" s="248"/>
      <c r="C373" s="119"/>
    </row>
    <row r="374" spans="1:3" s="16" customFormat="1" ht="19.5" x14ac:dyDescent="0.2">
      <c r="A374" s="23" t="s">
        <v>423</v>
      </c>
      <c r="B374" s="21"/>
      <c r="C374" s="120"/>
    </row>
    <row r="375" spans="1:3" s="16" customFormat="1" ht="19.5" x14ac:dyDescent="0.2">
      <c r="A375" s="23" t="s">
        <v>372</v>
      </c>
      <c r="B375" s="21"/>
      <c r="C375" s="120"/>
    </row>
    <row r="376" spans="1:3" s="16" customFormat="1" ht="19.5" x14ac:dyDescent="0.2">
      <c r="A376" s="23" t="s">
        <v>424</v>
      </c>
      <c r="B376" s="21"/>
      <c r="C376" s="120"/>
    </row>
    <row r="377" spans="1:3" s="16" customFormat="1" ht="19.5" x14ac:dyDescent="0.2">
      <c r="A377" s="23" t="s">
        <v>291</v>
      </c>
      <c r="B377" s="21"/>
      <c r="C377" s="120"/>
    </row>
    <row r="378" spans="1:3" s="16" customFormat="1" x14ac:dyDescent="0.2">
      <c r="A378" s="23"/>
      <c r="B378" s="18"/>
      <c r="C378" s="119"/>
    </row>
    <row r="379" spans="1:3" s="128" customFormat="1" ht="18.75" customHeight="1" x14ac:dyDescent="0.2">
      <c r="A379" s="25">
        <v>930000</v>
      </c>
      <c r="B379" s="130" t="s">
        <v>799</v>
      </c>
      <c r="C379" s="119">
        <f t="shared" ref="C379" si="82">+C380</f>
        <v>1000000</v>
      </c>
    </row>
    <row r="380" spans="1:3" s="16" customFormat="1" ht="19.5" x14ac:dyDescent="0.2">
      <c r="A380" s="7">
        <v>931000</v>
      </c>
      <c r="B380" s="12" t="s">
        <v>715</v>
      </c>
      <c r="C380" s="121">
        <f t="shared" ref="C380" si="83">SUM(C381:C381)</f>
        <v>1000000</v>
      </c>
    </row>
    <row r="381" spans="1:3" s="16" customFormat="1" x14ac:dyDescent="0.2">
      <c r="A381" s="14">
        <v>931200</v>
      </c>
      <c r="B381" s="6" t="s">
        <v>792</v>
      </c>
      <c r="C381" s="120">
        <v>1000000</v>
      </c>
    </row>
    <row r="382" spans="1:3" s="128" customFormat="1" ht="37.5" x14ac:dyDescent="0.2">
      <c r="A382" s="9" t="s">
        <v>285</v>
      </c>
      <c r="B382" s="3" t="s">
        <v>819</v>
      </c>
      <c r="C382" s="119">
        <v>500000</v>
      </c>
    </row>
    <row r="383" spans="1:3" s="16" customFormat="1" x14ac:dyDescent="0.2">
      <c r="A383" s="122"/>
      <c r="B383" s="123" t="s">
        <v>798</v>
      </c>
      <c r="C383" s="124">
        <f t="shared" ref="C383" si="84">+C379+C382</f>
        <v>1500000</v>
      </c>
    </row>
    <row r="384" spans="1:3" s="16" customFormat="1" x14ac:dyDescent="0.2">
      <c r="A384" s="118"/>
      <c r="B384" s="248"/>
      <c r="C384" s="119"/>
    </row>
    <row r="385" spans="1:3" s="16" customFormat="1" x14ac:dyDescent="0.2">
      <c r="A385" s="25"/>
      <c r="B385" s="248"/>
      <c r="C385" s="120"/>
    </row>
    <row r="386" spans="1:3" s="16" customFormat="1" ht="19.5" x14ac:dyDescent="0.2">
      <c r="A386" s="23" t="s">
        <v>425</v>
      </c>
      <c r="B386" s="21"/>
      <c r="C386" s="120"/>
    </row>
    <row r="387" spans="1:3" s="16" customFormat="1" ht="19.5" x14ac:dyDescent="0.2">
      <c r="A387" s="23" t="s">
        <v>372</v>
      </c>
      <c r="B387" s="21"/>
      <c r="C387" s="120"/>
    </row>
    <row r="388" spans="1:3" s="16" customFormat="1" ht="19.5" x14ac:dyDescent="0.2">
      <c r="A388" s="23" t="s">
        <v>426</v>
      </c>
      <c r="B388" s="21"/>
      <c r="C388" s="120"/>
    </row>
    <row r="389" spans="1:3" s="16" customFormat="1" ht="19.5" x14ac:dyDescent="0.2">
      <c r="A389" s="23" t="s">
        <v>291</v>
      </c>
      <c r="B389" s="21"/>
      <c r="C389" s="120"/>
    </row>
    <row r="390" spans="1:3" s="16" customFormat="1" x14ac:dyDescent="0.2">
      <c r="A390" s="23"/>
      <c r="B390" s="18"/>
      <c r="C390" s="119"/>
    </row>
    <row r="391" spans="1:3" s="128" customFormat="1" ht="18.75" customHeight="1" x14ac:dyDescent="0.2">
      <c r="A391" s="25">
        <v>930000</v>
      </c>
      <c r="B391" s="130" t="s">
        <v>799</v>
      </c>
      <c r="C391" s="119">
        <f t="shared" ref="C391" si="85">+C392</f>
        <v>2500000</v>
      </c>
    </row>
    <row r="392" spans="1:3" s="16" customFormat="1" ht="19.5" x14ac:dyDescent="0.2">
      <c r="A392" s="7">
        <v>931000</v>
      </c>
      <c r="B392" s="12" t="s">
        <v>715</v>
      </c>
      <c r="C392" s="121">
        <f t="shared" ref="C392" si="86">SUM(C393:C393)</f>
        <v>2500000</v>
      </c>
    </row>
    <row r="393" spans="1:3" s="16" customFormat="1" x14ac:dyDescent="0.2">
      <c r="A393" s="14">
        <v>931200</v>
      </c>
      <c r="B393" s="6" t="s">
        <v>792</v>
      </c>
      <c r="C393" s="120">
        <v>2500000</v>
      </c>
    </row>
    <row r="394" spans="1:3" s="128" customFormat="1" ht="37.5" x14ac:dyDescent="0.2">
      <c r="A394" s="9" t="s">
        <v>285</v>
      </c>
      <c r="B394" s="3" t="s">
        <v>819</v>
      </c>
      <c r="C394" s="119">
        <v>1000000</v>
      </c>
    </row>
    <row r="395" spans="1:3" s="16" customFormat="1" x14ac:dyDescent="0.2">
      <c r="A395" s="122"/>
      <c r="B395" s="123" t="s">
        <v>798</v>
      </c>
      <c r="C395" s="124">
        <f t="shared" ref="C395" si="87">+C391+C394</f>
        <v>3500000</v>
      </c>
    </row>
    <row r="396" spans="1:3" s="16" customFormat="1" x14ac:dyDescent="0.2">
      <c r="A396" s="118"/>
      <c r="B396" s="248"/>
      <c r="C396" s="119"/>
    </row>
    <row r="397" spans="1:3" s="16" customFormat="1" x14ac:dyDescent="0.2">
      <c r="A397" s="25"/>
      <c r="B397" s="248"/>
      <c r="C397" s="120"/>
    </row>
    <row r="398" spans="1:3" s="16" customFormat="1" ht="19.5" x14ac:dyDescent="0.2">
      <c r="A398" s="23" t="s">
        <v>427</v>
      </c>
      <c r="B398" s="21"/>
      <c r="C398" s="120"/>
    </row>
    <row r="399" spans="1:3" s="16" customFormat="1" ht="19.5" x14ac:dyDescent="0.2">
      <c r="A399" s="23" t="s">
        <v>372</v>
      </c>
      <c r="B399" s="21"/>
      <c r="C399" s="120"/>
    </row>
    <row r="400" spans="1:3" s="16" customFormat="1" ht="19.5" x14ac:dyDescent="0.2">
      <c r="A400" s="23" t="s">
        <v>428</v>
      </c>
      <c r="B400" s="21"/>
      <c r="C400" s="120"/>
    </row>
    <row r="401" spans="1:3" s="16" customFormat="1" ht="19.5" x14ac:dyDescent="0.2">
      <c r="A401" s="23" t="s">
        <v>291</v>
      </c>
      <c r="B401" s="21"/>
      <c r="C401" s="120"/>
    </row>
    <row r="402" spans="1:3" s="16" customFormat="1" x14ac:dyDescent="0.2">
      <c r="A402" s="23"/>
      <c r="B402" s="18"/>
      <c r="C402" s="119"/>
    </row>
    <row r="403" spans="1:3" s="128" customFormat="1" ht="18.75" customHeight="1" x14ac:dyDescent="0.2">
      <c r="A403" s="25">
        <v>930000</v>
      </c>
      <c r="B403" s="130" t="s">
        <v>799</v>
      </c>
      <c r="C403" s="119">
        <f t="shared" ref="C403" si="88">+C404</f>
        <v>3000000</v>
      </c>
    </row>
    <row r="404" spans="1:3" s="16" customFormat="1" ht="19.5" x14ac:dyDescent="0.2">
      <c r="A404" s="7">
        <v>931000</v>
      </c>
      <c r="B404" s="12" t="s">
        <v>715</v>
      </c>
      <c r="C404" s="121">
        <f t="shared" ref="C404" si="89">SUM(C405:C405)</f>
        <v>3000000</v>
      </c>
    </row>
    <row r="405" spans="1:3" s="16" customFormat="1" x14ac:dyDescent="0.2">
      <c r="A405" s="14">
        <v>931200</v>
      </c>
      <c r="B405" s="6" t="s">
        <v>792</v>
      </c>
      <c r="C405" s="120">
        <v>3000000</v>
      </c>
    </row>
    <row r="406" spans="1:3" s="128" customFormat="1" ht="37.5" x14ac:dyDescent="0.2">
      <c r="A406" s="9" t="s">
        <v>285</v>
      </c>
      <c r="B406" s="3" t="s">
        <v>819</v>
      </c>
      <c r="C406" s="119">
        <v>3000000</v>
      </c>
    </row>
    <row r="407" spans="1:3" s="16" customFormat="1" x14ac:dyDescent="0.2">
      <c r="A407" s="122"/>
      <c r="B407" s="123" t="s">
        <v>798</v>
      </c>
      <c r="C407" s="124">
        <f t="shared" ref="C407" si="90">+C403+C406</f>
        <v>6000000</v>
      </c>
    </row>
    <row r="408" spans="1:3" s="16" customFormat="1" x14ac:dyDescent="0.2">
      <c r="A408" s="118"/>
      <c r="B408" s="248"/>
      <c r="C408" s="119"/>
    </row>
    <row r="409" spans="1:3" s="16" customFormat="1" x14ac:dyDescent="0.2">
      <c r="A409" s="25"/>
      <c r="B409" s="248"/>
      <c r="C409" s="120"/>
    </row>
    <row r="410" spans="1:3" s="16" customFormat="1" ht="19.5" x14ac:dyDescent="0.2">
      <c r="A410" s="23" t="s">
        <v>429</v>
      </c>
      <c r="B410" s="21"/>
      <c r="C410" s="120"/>
    </row>
    <row r="411" spans="1:3" s="16" customFormat="1" ht="19.5" x14ac:dyDescent="0.2">
      <c r="A411" s="23" t="s">
        <v>372</v>
      </c>
      <c r="B411" s="21"/>
      <c r="C411" s="120"/>
    </row>
    <row r="412" spans="1:3" s="16" customFormat="1" ht="19.5" x14ac:dyDescent="0.2">
      <c r="A412" s="23" t="s">
        <v>430</v>
      </c>
      <c r="B412" s="21"/>
      <c r="C412" s="120"/>
    </row>
    <row r="413" spans="1:3" s="16" customFormat="1" ht="19.5" x14ac:dyDescent="0.2">
      <c r="A413" s="23" t="s">
        <v>291</v>
      </c>
      <c r="B413" s="21"/>
      <c r="C413" s="120"/>
    </row>
    <row r="414" spans="1:3" s="16" customFormat="1" x14ac:dyDescent="0.2">
      <c r="A414" s="23"/>
      <c r="B414" s="18"/>
      <c r="C414" s="119"/>
    </row>
    <row r="415" spans="1:3" s="128" customFormat="1" ht="18.75" customHeight="1" x14ac:dyDescent="0.2">
      <c r="A415" s="25">
        <v>930000</v>
      </c>
      <c r="B415" s="130" t="s">
        <v>799</v>
      </c>
      <c r="C415" s="119">
        <f>+C416</f>
        <v>1700000</v>
      </c>
    </row>
    <row r="416" spans="1:3" s="16" customFormat="1" ht="19.5" x14ac:dyDescent="0.2">
      <c r="A416" s="7">
        <v>931000</v>
      </c>
      <c r="B416" s="12" t="s">
        <v>715</v>
      </c>
      <c r="C416" s="121">
        <f>SUM(C417:C417)</f>
        <v>1700000</v>
      </c>
    </row>
    <row r="417" spans="1:3" s="16" customFormat="1" x14ac:dyDescent="0.2">
      <c r="A417" s="14">
        <v>931200</v>
      </c>
      <c r="B417" s="6" t="s">
        <v>792</v>
      </c>
      <c r="C417" s="120">
        <v>1700000</v>
      </c>
    </row>
    <row r="418" spans="1:3" s="128" customFormat="1" ht="37.5" x14ac:dyDescent="0.2">
      <c r="A418" s="9" t="s">
        <v>285</v>
      </c>
      <c r="B418" s="3" t="s">
        <v>819</v>
      </c>
      <c r="C418" s="119">
        <v>800000</v>
      </c>
    </row>
    <row r="419" spans="1:3" s="16" customFormat="1" x14ac:dyDescent="0.2">
      <c r="A419" s="122"/>
      <c r="B419" s="123" t="s">
        <v>798</v>
      </c>
      <c r="C419" s="124">
        <f>+C415+C418</f>
        <v>2500000</v>
      </c>
    </row>
    <row r="420" spans="1:3" s="16" customFormat="1" x14ac:dyDescent="0.2">
      <c r="A420" s="118"/>
      <c r="B420" s="248"/>
      <c r="C420" s="119"/>
    </row>
    <row r="421" spans="1:3" s="16" customFormat="1" x14ac:dyDescent="0.2">
      <c r="A421" s="25"/>
      <c r="B421" s="248"/>
      <c r="C421" s="120"/>
    </row>
    <row r="422" spans="1:3" s="16" customFormat="1" ht="19.5" x14ac:dyDescent="0.2">
      <c r="A422" s="23" t="s">
        <v>431</v>
      </c>
      <c r="B422" s="21"/>
      <c r="C422" s="120"/>
    </row>
    <row r="423" spans="1:3" s="16" customFormat="1" ht="19.5" x14ac:dyDescent="0.2">
      <c r="A423" s="23" t="s">
        <v>372</v>
      </c>
      <c r="B423" s="21"/>
      <c r="C423" s="120"/>
    </row>
    <row r="424" spans="1:3" s="16" customFormat="1" ht="19.5" x14ac:dyDescent="0.2">
      <c r="A424" s="23" t="s">
        <v>432</v>
      </c>
      <c r="B424" s="21"/>
      <c r="C424" s="120"/>
    </row>
    <row r="425" spans="1:3" s="16" customFormat="1" ht="19.5" x14ac:dyDescent="0.2">
      <c r="A425" s="23" t="s">
        <v>291</v>
      </c>
      <c r="B425" s="21"/>
      <c r="C425" s="120"/>
    </row>
    <row r="426" spans="1:3" s="16" customFormat="1" x14ac:dyDescent="0.2">
      <c r="A426" s="23"/>
      <c r="B426" s="18"/>
      <c r="C426" s="119"/>
    </row>
    <row r="427" spans="1:3" s="128" customFormat="1" ht="18.75" customHeight="1" x14ac:dyDescent="0.2">
      <c r="A427" s="25">
        <v>930000</v>
      </c>
      <c r="B427" s="130" t="s">
        <v>799</v>
      </c>
      <c r="C427" s="119">
        <f t="shared" ref="C427" si="91">+C428</f>
        <v>2000000</v>
      </c>
    </row>
    <row r="428" spans="1:3" s="16" customFormat="1" ht="19.5" x14ac:dyDescent="0.2">
      <c r="A428" s="7">
        <v>931000</v>
      </c>
      <c r="B428" s="12" t="s">
        <v>715</v>
      </c>
      <c r="C428" s="121">
        <f t="shared" ref="C428" si="92">SUM(C429:C429)</f>
        <v>2000000</v>
      </c>
    </row>
    <row r="429" spans="1:3" s="16" customFormat="1" x14ac:dyDescent="0.2">
      <c r="A429" s="14">
        <v>931200</v>
      </c>
      <c r="B429" s="6" t="s">
        <v>792</v>
      </c>
      <c r="C429" s="120">
        <v>2000000</v>
      </c>
    </row>
    <row r="430" spans="1:3" s="128" customFormat="1" ht="37.5" x14ac:dyDescent="0.2">
      <c r="A430" s="9" t="s">
        <v>285</v>
      </c>
      <c r="B430" s="3" t="s">
        <v>819</v>
      </c>
      <c r="C430" s="119">
        <v>1000000</v>
      </c>
    </row>
    <row r="431" spans="1:3" s="16" customFormat="1" x14ac:dyDescent="0.2">
      <c r="A431" s="122"/>
      <c r="B431" s="123" t="s">
        <v>798</v>
      </c>
      <c r="C431" s="124">
        <f t="shared" ref="C431" si="93">+C427+C430</f>
        <v>3000000</v>
      </c>
    </row>
    <row r="432" spans="1:3" s="16" customFormat="1" x14ac:dyDescent="0.2">
      <c r="A432" s="118"/>
      <c r="B432" s="248"/>
      <c r="C432" s="119"/>
    </row>
    <row r="433" spans="1:3" s="16" customFormat="1" x14ac:dyDescent="0.2">
      <c r="A433" s="25"/>
      <c r="B433" s="248"/>
      <c r="C433" s="120"/>
    </row>
    <row r="434" spans="1:3" s="16" customFormat="1" ht="19.5" x14ac:dyDescent="0.2">
      <c r="A434" s="23" t="s">
        <v>433</v>
      </c>
      <c r="B434" s="21"/>
      <c r="C434" s="120"/>
    </row>
    <row r="435" spans="1:3" s="16" customFormat="1" ht="19.5" x14ac:dyDescent="0.2">
      <c r="A435" s="23" t="s">
        <v>372</v>
      </c>
      <c r="B435" s="21"/>
      <c r="C435" s="120"/>
    </row>
    <row r="436" spans="1:3" s="16" customFormat="1" ht="19.5" x14ac:dyDescent="0.2">
      <c r="A436" s="23" t="s">
        <v>434</v>
      </c>
      <c r="B436" s="21"/>
      <c r="C436" s="120"/>
    </row>
    <row r="437" spans="1:3" s="16" customFormat="1" ht="19.5" x14ac:dyDescent="0.2">
      <c r="A437" s="23" t="s">
        <v>291</v>
      </c>
      <c r="B437" s="21"/>
      <c r="C437" s="120"/>
    </row>
    <row r="438" spans="1:3" s="16" customFormat="1" x14ac:dyDescent="0.2">
      <c r="A438" s="23"/>
      <c r="B438" s="18"/>
      <c r="C438" s="119"/>
    </row>
    <row r="439" spans="1:3" s="128" customFormat="1" ht="18.75" customHeight="1" x14ac:dyDescent="0.2">
      <c r="A439" s="25">
        <v>930000</v>
      </c>
      <c r="B439" s="130" t="s">
        <v>799</v>
      </c>
      <c r="C439" s="119">
        <f t="shared" ref="C439" si="94">+C440</f>
        <v>3500000</v>
      </c>
    </row>
    <row r="440" spans="1:3" s="16" customFormat="1" ht="19.5" x14ac:dyDescent="0.2">
      <c r="A440" s="7">
        <v>931000</v>
      </c>
      <c r="B440" s="12" t="s">
        <v>715</v>
      </c>
      <c r="C440" s="121">
        <f t="shared" ref="C440" si="95">SUM(C441:C441)</f>
        <v>3500000</v>
      </c>
    </row>
    <row r="441" spans="1:3" s="16" customFormat="1" x14ac:dyDescent="0.2">
      <c r="A441" s="14">
        <v>931200</v>
      </c>
      <c r="B441" s="6" t="s">
        <v>792</v>
      </c>
      <c r="C441" s="120">
        <v>3500000</v>
      </c>
    </row>
    <row r="442" spans="1:3" s="128" customFormat="1" ht="37.5" x14ac:dyDescent="0.2">
      <c r="A442" s="9" t="s">
        <v>285</v>
      </c>
      <c r="B442" s="3" t="s">
        <v>819</v>
      </c>
      <c r="C442" s="119">
        <v>4500000</v>
      </c>
    </row>
    <row r="443" spans="1:3" s="16" customFormat="1" x14ac:dyDescent="0.2">
      <c r="A443" s="122"/>
      <c r="B443" s="123" t="s">
        <v>798</v>
      </c>
      <c r="C443" s="124">
        <f t="shared" ref="C443" si="96">+C439+C442</f>
        <v>8000000</v>
      </c>
    </row>
    <row r="444" spans="1:3" s="16" customFormat="1" x14ac:dyDescent="0.2">
      <c r="A444" s="118"/>
      <c r="B444" s="248"/>
      <c r="C444" s="119"/>
    </row>
    <row r="445" spans="1:3" s="16" customFormat="1" x14ac:dyDescent="0.2">
      <c r="A445" s="25"/>
      <c r="B445" s="248"/>
      <c r="C445" s="120"/>
    </row>
    <row r="446" spans="1:3" s="16" customFormat="1" ht="19.5" x14ac:dyDescent="0.2">
      <c r="A446" s="23" t="s">
        <v>435</v>
      </c>
      <c r="B446" s="21"/>
      <c r="C446" s="120"/>
    </row>
    <row r="447" spans="1:3" s="16" customFormat="1" ht="19.5" x14ac:dyDescent="0.2">
      <c r="A447" s="23" t="s">
        <v>372</v>
      </c>
      <c r="B447" s="21"/>
      <c r="C447" s="120"/>
    </row>
    <row r="448" spans="1:3" s="16" customFormat="1" ht="19.5" x14ac:dyDescent="0.2">
      <c r="A448" s="23" t="s">
        <v>436</v>
      </c>
      <c r="B448" s="21"/>
      <c r="C448" s="120"/>
    </row>
    <row r="449" spans="1:3" s="16" customFormat="1" ht="19.5" x14ac:dyDescent="0.2">
      <c r="A449" s="23" t="s">
        <v>291</v>
      </c>
      <c r="B449" s="21"/>
      <c r="C449" s="120"/>
    </row>
    <row r="450" spans="1:3" s="16" customFormat="1" x14ac:dyDescent="0.2">
      <c r="A450" s="23"/>
      <c r="B450" s="18"/>
      <c r="C450" s="119"/>
    </row>
    <row r="451" spans="1:3" s="128" customFormat="1" ht="18.75" customHeight="1" x14ac:dyDescent="0.2">
      <c r="A451" s="25">
        <v>930000</v>
      </c>
      <c r="B451" s="130" t="s">
        <v>799</v>
      </c>
      <c r="C451" s="119">
        <f>+C452</f>
        <v>500000</v>
      </c>
    </row>
    <row r="452" spans="1:3" s="16" customFormat="1" ht="19.5" x14ac:dyDescent="0.2">
      <c r="A452" s="7">
        <v>931000</v>
      </c>
      <c r="B452" s="12" t="s">
        <v>715</v>
      </c>
      <c r="C452" s="121">
        <f>SUM(C453:C453)</f>
        <v>500000</v>
      </c>
    </row>
    <row r="453" spans="1:3" s="16" customFormat="1" x14ac:dyDescent="0.2">
      <c r="A453" s="14">
        <v>931200</v>
      </c>
      <c r="B453" s="6" t="s">
        <v>792</v>
      </c>
      <c r="C453" s="120">
        <v>500000</v>
      </c>
    </row>
    <row r="454" spans="1:3" s="128" customFormat="1" ht="37.5" x14ac:dyDescent="0.2">
      <c r="A454" s="9" t="s">
        <v>285</v>
      </c>
      <c r="B454" s="3" t="s">
        <v>819</v>
      </c>
      <c r="C454" s="119">
        <v>173200</v>
      </c>
    </row>
    <row r="455" spans="1:3" s="16" customFormat="1" x14ac:dyDescent="0.2">
      <c r="A455" s="122"/>
      <c r="B455" s="123" t="s">
        <v>798</v>
      </c>
      <c r="C455" s="124">
        <f>+C451+C454</f>
        <v>673200</v>
      </c>
    </row>
    <row r="456" spans="1:3" s="16" customFormat="1" x14ac:dyDescent="0.2">
      <c r="A456" s="118"/>
      <c r="B456" s="248"/>
      <c r="C456" s="119"/>
    </row>
    <row r="457" spans="1:3" s="16" customFormat="1" x14ac:dyDescent="0.2">
      <c r="A457" s="25"/>
      <c r="B457" s="248"/>
      <c r="C457" s="120"/>
    </row>
    <row r="458" spans="1:3" s="16" customFormat="1" ht="19.5" x14ac:dyDescent="0.2">
      <c r="A458" s="23" t="s">
        <v>437</v>
      </c>
      <c r="B458" s="21"/>
      <c r="C458" s="120"/>
    </row>
    <row r="459" spans="1:3" s="16" customFormat="1" ht="19.5" x14ac:dyDescent="0.2">
      <c r="A459" s="23" t="s">
        <v>372</v>
      </c>
      <c r="B459" s="21"/>
      <c r="C459" s="120"/>
    </row>
    <row r="460" spans="1:3" s="16" customFormat="1" ht="19.5" x14ac:dyDescent="0.2">
      <c r="A460" s="23" t="s">
        <v>438</v>
      </c>
      <c r="B460" s="21"/>
      <c r="C460" s="120"/>
    </row>
    <row r="461" spans="1:3" s="16" customFormat="1" ht="19.5" x14ac:dyDescent="0.2">
      <c r="A461" s="23" t="s">
        <v>291</v>
      </c>
      <c r="B461" s="21"/>
      <c r="C461" s="120"/>
    </row>
    <row r="462" spans="1:3" s="16" customFormat="1" x14ac:dyDescent="0.2">
      <c r="A462" s="23"/>
      <c r="B462" s="18"/>
      <c r="C462" s="119"/>
    </row>
    <row r="463" spans="1:3" s="128" customFormat="1" ht="18.75" customHeight="1" x14ac:dyDescent="0.2">
      <c r="A463" s="25">
        <v>930000</v>
      </c>
      <c r="B463" s="130" t="s">
        <v>799</v>
      </c>
      <c r="C463" s="119">
        <f t="shared" ref="C463" si="97">+C464</f>
        <v>600000</v>
      </c>
    </row>
    <row r="464" spans="1:3" s="16" customFormat="1" ht="19.5" x14ac:dyDescent="0.2">
      <c r="A464" s="7">
        <v>931000</v>
      </c>
      <c r="B464" s="12" t="s">
        <v>715</v>
      </c>
      <c r="C464" s="121">
        <f t="shared" ref="C464" si="98">SUM(C465:C465)</f>
        <v>600000</v>
      </c>
    </row>
    <row r="465" spans="1:3" s="16" customFormat="1" x14ac:dyDescent="0.2">
      <c r="A465" s="14">
        <v>931200</v>
      </c>
      <c r="B465" s="6" t="s">
        <v>792</v>
      </c>
      <c r="C465" s="120">
        <v>600000</v>
      </c>
    </row>
    <row r="466" spans="1:3" s="16" customFormat="1" ht="37.5" x14ac:dyDescent="0.2">
      <c r="A466" s="9" t="s">
        <v>285</v>
      </c>
      <c r="B466" s="3" t="s">
        <v>819</v>
      </c>
      <c r="C466" s="119">
        <v>600000</v>
      </c>
    </row>
    <row r="467" spans="1:3" s="16" customFormat="1" x14ac:dyDescent="0.2">
      <c r="A467" s="122"/>
      <c r="B467" s="123" t="s">
        <v>798</v>
      </c>
      <c r="C467" s="124">
        <f t="shared" ref="C467" si="99">+C463+C466</f>
        <v>1200000</v>
      </c>
    </row>
    <row r="468" spans="1:3" s="16" customFormat="1" x14ac:dyDescent="0.2">
      <c r="A468" s="118"/>
      <c r="B468" s="248"/>
      <c r="C468" s="119"/>
    </row>
    <row r="469" spans="1:3" s="16" customFormat="1" x14ac:dyDescent="0.2">
      <c r="A469" s="25"/>
      <c r="B469" s="248"/>
      <c r="C469" s="120"/>
    </row>
    <row r="470" spans="1:3" s="16" customFormat="1" ht="19.5" x14ac:dyDescent="0.2">
      <c r="A470" s="23" t="s">
        <v>439</v>
      </c>
      <c r="B470" s="21"/>
      <c r="C470" s="120"/>
    </row>
    <row r="471" spans="1:3" s="16" customFormat="1" ht="19.5" x14ac:dyDescent="0.2">
      <c r="A471" s="23" t="s">
        <v>372</v>
      </c>
      <c r="B471" s="21"/>
      <c r="C471" s="120"/>
    </row>
    <row r="472" spans="1:3" s="16" customFormat="1" ht="19.5" x14ac:dyDescent="0.2">
      <c r="A472" s="23" t="s">
        <v>440</v>
      </c>
      <c r="B472" s="21"/>
      <c r="C472" s="120"/>
    </row>
    <row r="473" spans="1:3" s="16" customFormat="1" ht="19.5" x14ac:dyDescent="0.2">
      <c r="A473" s="23" t="s">
        <v>291</v>
      </c>
      <c r="B473" s="21"/>
      <c r="C473" s="120"/>
    </row>
    <row r="474" spans="1:3" s="16" customFormat="1" x14ac:dyDescent="0.2">
      <c r="A474" s="23"/>
      <c r="B474" s="18"/>
      <c r="C474" s="119"/>
    </row>
    <row r="475" spans="1:3" s="128" customFormat="1" ht="18.75" customHeight="1" x14ac:dyDescent="0.2">
      <c r="A475" s="25">
        <v>930000</v>
      </c>
      <c r="B475" s="130" t="s">
        <v>799</v>
      </c>
      <c r="C475" s="119">
        <f>C476</f>
        <v>68000</v>
      </c>
    </row>
    <row r="476" spans="1:3" s="16" customFormat="1" ht="19.5" x14ac:dyDescent="0.2">
      <c r="A476" s="7">
        <v>931000</v>
      </c>
      <c r="B476" s="12" t="s">
        <v>715</v>
      </c>
      <c r="C476" s="121">
        <f>C477</f>
        <v>68000</v>
      </c>
    </row>
    <row r="477" spans="1:3" s="16" customFormat="1" x14ac:dyDescent="0.2">
      <c r="A477" s="14">
        <v>931200</v>
      </c>
      <c r="B477" s="6" t="s">
        <v>792</v>
      </c>
      <c r="C477" s="120">
        <v>68000</v>
      </c>
    </row>
    <row r="478" spans="1:3" s="128" customFormat="1" ht="37.5" x14ac:dyDescent="0.2">
      <c r="A478" s="9" t="s">
        <v>285</v>
      </c>
      <c r="B478" s="3" t="s">
        <v>819</v>
      </c>
      <c r="C478" s="119">
        <v>83000</v>
      </c>
    </row>
    <row r="479" spans="1:3" s="16" customFormat="1" x14ac:dyDescent="0.2">
      <c r="A479" s="122"/>
      <c r="B479" s="123" t="s">
        <v>798</v>
      </c>
      <c r="C479" s="124">
        <f t="shared" ref="C479" si="100">+C475+C478</f>
        <v>151000</v>
      </c>
    </row>
    <row r="480" spans="1:3" s="16" customFormat="1" x14ac:dyDescent="0.2">
      <c r="A480" s="118"/>
      <c r="B480" s="248"/>
      <c r="C480" s="119"/>
    </row>
    <row r="481" spans="1:3" s="16" customFormat="1" x14ac:dyDescent="0.2">
      <c r="A481" s="25"/>
      <c r="B481" s="248"/>
      <c r="C481" s="120"/>
    </row>
    <row r="482" spans="1:3" s="16" customFormat="1" ht="19.5" x14ac:dyDescent="0.2">
      <c r="A482" s="23" t="s">
        <v>441</v>
      </c>
      <c r="B482" s="21"/>
      <c r="C482" s="120"/>
    </row>
    <row r="483" spans="1:3" s="16" customFormat="1" ht="19.5" x14ac:dyDescent="0.2">
      <c r="A483" s="23" t="s">
        <v>372</v>
      </c>
      <c r="B483" s="21"/>
      <c r="C483" s="120"/>
    </row>
    <row r="484" spans="1:3" s="16" customFormat="1" ht="19.5" x14ac:dyDescent="0.2">
      <c r="A484" s="23" t="s">
        <v>442</v>
      </c>
      <c r="B484" s="21"/>
      <c r="C484" s="120"/>
    </row>
    <row r="485" spans="1:3" s="16" customFormat="1" ht="19.5" x14ac:dyDescent="0.2">
      <c r="A485" s="23" t="s">
        <v>291</v>
      </c>
      <c r="B485" s="21"/>
      <c r="C485" s="120"/>
    </row>
    <row r="486" spans="1:3" s="16" customFormat="1" x14ac:dyDescent="0.2">
      <c r="A486" s="23"/>
      <c r="B486" s="18"/>
      <c r="C486" s="119"/>
    </row>
    <row r="487" spans="1:3" s="128" customFormat="1" ht="18.75" customHeight="1" x14ac:dyDescent="0.2">
      <c r="A487" s="25">
        <v>930000</v>
      </c>
      <c r="B487" s="130" t="s">
        <v>799</v>
      </c>
      <c r="C487" s="119">
        <f t="shared" ref="C487" si="101">+C488</f>
        <v>1000000</v>
      </c>
    </row>
    <row r="488" spans="1:3" s="16" customFormat="1" ht="19.5" x14ac:dyDescent="0.2">
      <c r="A488" s="7">
        <v>931000</v>
      </c>
      <c r="B488" s="12" t="s">
        <v>715</v>
      </c>
      <c r="C488" s="121">
        <f t="shared" ref="C488" si="102">SUM(C489:C489)</f>
        <v>1000000</v>
      </c>
    </row>
    <row r="489" spans="1:3" s="16" customFormat="1" x14ac:dyDescent="0.2">
      <c r="A489" s="14">
        <v>931200</v>
      </c>
      <c r="B489" s="6" t="s">
        <v>792</v>
      </c>
      <c r="C489" s="120">
        <v>1000000</v>
      </c>
    </row>
    <row r="490" spans="1:3" s="16" customFormat="1" ht="37.5" x14ac:dyDescent="0.2">
      <c r="A490" s="9" t="s">
        <v>285</v>
      </c>
      <c r="B490" s="3" t="s">
        <v>819</v>
      </c>
      <c r="C490" s="119">
        <v>1000000</v>
      </c>
    </row>
    <row r="491" spans="1:3" s="16" customFormat="1" x14ac:dyDescent="0.2">
      <c r="A491" s="122"/>
      <c r="B491" s="123" t="s">
        <v>798</v>
      </c>
      <c r="C491" s="124">
        <f t="shared" ref="C491" si="103">+C487+C490</f>
        <v>2000000</v>
      </c>
    </row>
    <row r="492" spans="1:3" s="16" customFormat="1" x14ac:dyDescent="0.2">
      <c r="A492" s="118"/>
      <c r="B492" s="248"/>
      <c r="C492" s="119"/>
    </row>
    <row r="493" spans="1:3" s="16" customFormat="1" x14ac:dyDescent="0.2">
      <c r="A493" s="25"/>
      <c r="B493" s="248"/>
      <c r="C493" s="120"/>
    </row>
    <row r="494" spans="1:3" s="16" customFormat="1" ht="19.5" x14ac:dyDescent="0.2">
      <c r="A494" s="23" t="s">
        <v>443</v>
      </c>
      <c r="B494" s="21"/>
      <c r="C494" s="120"/>
    </row>
    <row r="495" spans="1:3" s="16" customFormat="1" ht="19.5" x14ac:dyDescent="0.2">
      <c r="A495" s="23" t="s">
        <v>372</v>
      </c>
      <c r="B495" s="21"/>
      <c r="C495" s="120"/>
    </row>
    <row r="496" spans="1:3" s="16" customFormat="1" ht="19.5" x14ac:dyDescent="0.2">
      <c r="A496" s="23" t="s">
        <v>444</v>
      </c>
      <c r="B496" s="21"/>
      <c r="C496" s="120"/>
    </row>
    <row r="497" spans="1:3" s="16" customFormat="1" ht="19.5" x14ac:dyDescent="0.2">
      <c r="A497" s="23" t="s">
        <v>291</v>
      </c>
      <c r="B497" s="21"/>
      <c r="C497" s="120"/>
    </row>
    <row r="498" spans="1:3" s="16" customFormat="1" x14ac:dyDescent="0.2">
      <c r="A498" s="23"/>
      <c r="B498" s="18"/>
      <c r="C498" s="119"/>
    </row>
    <row r="499" spans="1:3" s="128" customFormat="1" ht="18.75" customHeight="1" x14ac:dyDescent="0.2">
      <c r="A499" s="25">
        <v>930000</v>
      </c>
      <c r="B499" s="130" t="s">
        <v>799</v>
      </c>
      <c r="C499" s="119">
        <f>+C500</f>
        <v>200000</v>
      </c>
    </row>
    <row r="500" spans="1:3" s="16" customFormat="1" ht="19.5" x14ac:dyDescent="0.2">
      <c r="A500" s="7">
        <v>931000</v>
      </c>
      <c r="B500" s="12" t="s">
        <v>715</v>
      </c>
      <c r="C500" s="121">
        <f t="shared" ref="C500" si="104">SUM(C501:C501)</f>
        <v>200000</v>
      </c>
    </row>
    <row r="501" spans="1:3" s="16" customFormat="1" x14ac:dyDescent="0.2">
      <c r="A501" s="14">
        <v>931200</v>
      </c>
      <c r="B501" s="6" t="s">
        <v>792</v>
      </c>
      <c r="C501" s="120">
        <v>200000</v>
      </c>
    </row>
    <row r="502" spans="1:3" s="128" customFormat="1" ht="37.5" x14ac:dyDescent="0.2">
      <c r="A502" s="9" t="s">
        <v>285</v>
      </c>
      <c r="B502" s="3" t="s">
        <v>819</v>
      </c>
      <c r="C502" s="119">
        <v>100000</v>
      </c>
    </row>
    <row r="503" spans="1:3" s="16" customFormat="1" x14ac:dyDescent="0.2">
      <c r="A503" s="122"/>
      <c r="B503" s="123" t="s">
        <v>798</v>
      </c>
      <c r="C503" s="124">
        <f t="shared" ref="C503" si="105">+C499+C502</f>
        <v>300000</v>
      </c>
    </row>
    <row r="504" spans="1:3" s="16" customFormat="1" x14ac:dyDescent="0.2">
      <c r="A504" s="118"/>
      <c r="B504" s="248"/>
      <c r="C504" s="119"/>
    </row>
    <row r="505" spans="1:3" s="16" customFormat="1" x14ac:dyDescent="0.2">
      <c r="A505" s="25"/>
      <c r="B505" s="248"/>
      <c r="C505" s="120"/>
    </row>
    <row r="506" spans="1:3" s="16" customFormat="1" ht="19.5" x14ac:dyDescent="0.2">
      <c r="A506" s="23" t="s">
        <v>445</v>
      </c>
      <c r="B506" s="21"/>
      <c r="C506" s="120"/>
    </row>
    <row r="507" spans="1:3" s="16" customFormat="1" ht="19.5" x14ac:dyDescent="0.2">
      <c r="A507" s="23" t="s">
        <v>372</v>
      </c>
      <c r="B507" s="21"/>
      <c r="C507" s="120"/>
    </row>
    <row r="508" spans="1:3" s="16" customFormat="1" ht="19.5" x14ac:dyDescent="0.2">
      <c r="A508" s="23" t="s">
        <v>446</v>
      </c>
      <c r="B508" s="21"/>
      <c r="C508" s="120"/>
    </row>
    <row r="509" spans="1:3" s="16" customFormat="1" ht="19.5" x14ac:dyDescent="0.2">
      <c r="A509" s="23" t="s">
        <v>291</v>
      </c>
      <c r="B509" s="21"/>
      <c r="C509" s="120"/>
    </row>
    <row r="510" spans="1:3" s="16" customFormat="1" x14ac:dyDescent="0.2">
      <c r="A510" s="23"/>
      <c r="B510" s="18"/>
      <c r="C510" s="119"/>
    </row>
    <row r="511" spans="1:3" s="128" customFormat="1" ht="18.75" customHeight="1" x14ac:dyDescent="0.2">
      <c r="A511" s="25">
        <v>930000</v>
      </c>
      <c r="B511" s="130" t="s">
        <v>799</v>
      </c>
      <c r="C511" s="119">
        <f t="shared" ref="C511" si="106">+C512</f>
        <v>300000</v>
      </c>
    </row>
    <row r="512" spans="1:3" s="16" customFormat="1" ht="19.5" x14ac:dyDescent="0.2">
      <c r="A512" s="7">
        <v>931000</v>
      </c>
      <c r="B512" s="12" t="s">
        <v>715</v>
      </c>
      <c r="C512" s="121">
        <f t="shared" ref="C512" si="107">SUM(C513:C513)</f>
        <v>300000</v>
      </c>
    </row>
    <row r="513" spans="1:3" s="16" customFormat="1" x14ac:dyDescent="0.2">
      <c r="A513" s="14">
        <v>931200</v>
      </c>
      <c r="B513" s="6" t="s">
        <v>792</v>
      </c>
      <c r="C513" s="120">
        <v>300000</v>
      </c>
    </row>
    <row r="514" spans="1:3" s="128" customFormat="1" ht="37.5" x14ac:dyDescent="0.2">
      <c r="A514" s="9" t="s">
        <v>285</v>
      </c>
      <c r="B514" s="3" t="s">
        <v>819</v>
      </c>
      <c r="C514" s="119">
        <v>129800</v>
      </c>
    </row>
    <row r="515" spans="1:3" s="16" customFormat="1" x14ac:dyDescent="0.2">
      <c r="A515" s="122"/>
      <c r="B515" s="123" t="s">
        <v>798</v>
      </c>
      <c r="C515" s="124">
        <f t="shared" ref="C515" si="108">+C511+C514</f>
        <v>429800</v>
      </c>
    </row>
    <row r="516" spans="1:3" s="16" customFormat="1" x14ac:dyDescent="0.2">
      <c r="A516" s="118"/>
      <c r="B516" s="248"/>
      <c r="C516" s="119"/>
    </row>
    <row r="517" spans="1:3" s="16" customFormat="1" x14ac:dyDescent="0.2">
      <c r="A517" s="25"/>
      <c r="B517" s="248"/>
      <c r="C517" s="120"/>
    </row>
    <row r="518" spans="1:3" s="16" customFormat="1" ht="19.5" x14ac:dyDescent="0.2">
      <c r="A518" s="23" t="s">
        <v>447</v>
      </c>
      <c r="B518" s="21"/>
      <c r="C518" s="120"/>
    </row>
    <row r="519" spans="1:3" s="16" customFormat="1" ht="19.5" x14ac:dyDescent="0.2">
      <c r="A519" s="23" t="s">
        <v>372</v>
      </c>
      <c r="B519" s="21"/>
      <c r="C519" s="120"/>
    </row>
    <row r="520" spans="1:3" s="16" customFormat="1" ht="19.5" x14ac:dyDescent="0.2">
      <c r="A520" s="23" t="s">
        <v>448</v>
      </c>
      <c r="B520" s="21"/>
      <c r="C520" s="120"/>
    </row>
    <row r="521" spans="1:3" s="16" customFormat="1" ht="19.5" x14ac:dyDescent="0.2">
      <c r="A521" s="23" t="s">
        <v>291</v>
      </c>
      <c r="B521" s="21"/>
      <c r="C521" s="120"/>
    </row>
    <row r="522" spans="1:3" s="16" customFormat="1" x14ac:dyDescent="0.2">
      <c r="A522" s="23"/>
      <c r="B522" s="18"/>
      <c r="C522" s="119"/>
    </row>
    <row r="523" spans="1:3" s="128" customFormat="1" ht="18.75" customHeight="1" x14ac:dyDescent="0.2">
      <c r="A523" s="25">
        <v>930000</v>
      </c>
      <c r="B523" s="130" t="s">
        <v>799</v>
      </c>
      <c r="C523" s="119">
        <f>+C524</f>
        <v>500000</v>
      </c>
    </row>
    <row r="524" spans="1:3" s="16" customFormat="1" ht="19.5" x14ac:dyDescent="0.2">
      <c r="A524" s="7">
        <v>931000</v>
      </c>
      <c r="B524" s="12" t="s">
        <v>715</v>
      </c>
      <c r="C524" s="121">
        <f t="shared" ref="C524" si="109">SUM(C525:C525)</f>
        <v>500000</v>
      </c>
    </row>
    <row r="525" spans="1:3" s="16" customFormat="1" x14ac:dyDescent="0.2">
      <c r="A525" s="14">
        <v>931200</v>
      </c>
      <c r="B525" s="6" t="s">
        <v>792</v>
      </c>
      <c r="C525" s="120">
        <v>500000</v>
      </c>
    </row>
    <row r="526" spans="1:3" s="16" customFormat="1" ht="37.5" x14ac:dyDescent="0.2">
      <c r="A526" s="9" t="s">
        <v>285</v>
      </c>
      <c r="B526" s="3" t="s">
        <v>819</v>
      </c>
      <c r="C526" s="119">
        <v>500000</v>
      </c>
    </row>
    <row r="527" spans="1:3" s="16" customFormat="1" x14ac:dyDescent="0.2">
      <c r="A527" s="122"/>
      <c r="B527" s="123" t="s">
        <v>798</v>
      </c>
      <c r="C527" s="124">
        <f t="shared" ref="C527" si="110">+C523+C526</f>
        <v>1000000</v>
      </c>
    </row>
    <row r="528" spans="1:3" s="16" customFormat="1" x14ac:dyDescent="0.2">
      <c r="A528" s="118"/>
      <c r="B528" s="248"/>
      <c r="C528" s="119"/>
    </row>
    <row r="529" spans="1:3" s="16" customFormat="1" x14ac:dyDescent="0.2">
      <c r="A529" s="25"/>
      <c r="B529" s="248"/>
      <c r="C529" s="120"/>
    </row>
    <row r="530" spans="1:3" s="16" customFormat="1" ht="19.5" x14ac:dyDescent="0.2">
      <c r="A530" s="23" t="s">
        <v>449</v>
      </c>
      <c r="B530" s="21"/>
      <c r="C530" s="120"/>
    </row>
    <row r="531" spans="1:3" s="16" customFormat="1" ht="19.5" x14ac:dyDescent="0.2">
      <c r="A531" s="23" t="s">
        <v>372</v>
      </c>
      <c r="B531" s="21"/>
      <c r="C531" s="120"/>
    </row>
    <row r="532" spans="1:3" s="16" customFormat="1" ht="19.5" x14ac:dyDescent="0.2">
      <c r="A532" s="23" t="s">
        <v>450</v>
      </c>
      <c r="B532" s="21"/>
      <c r="C532" s="120"/>
    </row>
    <row r="533" spans="1:3" s="16" customFormat="1" ht="19.5" x14ac:dyDescent="0.2">
      <c r="A533" s="23" t="s">
        <v>291</v>
      </c>
      <c r="B533" s="21"/>
      <c r="C533" s="120"/>
    </row>
    <row r="534" spans="1:3" s="16" customFormat="1" x14ac:dyDescent="0.2">
      <c r="A534" s="23"/>
      <c r="B534" s="18"/>
      <c r="C534" s="119"/>
    </row>
    <row r="535" spans="1:3" s="128" customFormat="1" ht="18.75" customHeight="1" x14ac:dyDescent="0.2">
      <c r="A535" s="25">
        <v>930000</v>
      </c>
      <c r="B535" s="130" t="s">
        <v>799</v>
      </c>
      <c r="C535" s="119">
        <f>+C536</f>
        <v>800000</v>
      </c>
    </row>
    <row r="536" spans="1:3" s="16" customFormat="1" ht="19.5" x14ac:dyDescent="0.2">
      <c r="A536" s="7">
        <v>931000</v>
      </c>
      <c r="B536" s="12" t="s">
        <v>715</v>
      </c>
      <c r="C536" s="121">
        <f>SUM(C537:C537)</f>
        <v>800000</v>
      </c>
    </row>
    <row r="537" spans="1:3" s="16" customFormat="1" x14ac:dyDescent="0.2">
      <c r="A537" s="14">
        <v>931200</v>
      </c>
      <c r="B537" s="6" t="s">
        <v>792</v>
      </c>
      <c r="C537" s="120">
        <v>800000</v>
      </c>
    </row>
    <row r="538" spans="1:3" s="16" customFormat="1" ht="37.5" x14ac:dyDescent="0.2">
      <c r="A538" s="9" t="s">
        <v>285</v>
      </c>
      <c r="B538" s="3" t="s">
        <v>819</v>
      </c>
      <c r="C538" s="119">
        <v>900000</v>
      </c>
    </row>
    <row r="539" spans="1:3" s="16" customFormat="1" x14ac:dyDescent="0.2">
      <c r="A539" s="122"/>
      <c r="B539" s="123" t="s">
        <v>798</v>
      </c>
      <c r="C539" s="124">
        <f>+C535+C538</f>
        <v>1700000</v>
      </c>
    </row>
    <row r="540" spans="1:3" s="16" customFormat="1" x14ac:dyDescent="0.2">
      <c r="A540" s="118"/>
      <c r="B540" s="248"/>
      <c r="C540" s="119"/>
    </row>
    <row r="541" spans="1:3" s="16" customFormat="1" x14ac:dyDescent="0.2">
      <c r="A541" s="25"/>
      <c r="B541" s="248"/>
      <c r="C541" s="120"/>
    </row>
    <row r="542" spans="1:3" s="16" customFormat="1" ht="19.5" x14ac:dyDescent="0.2">
      <c r="A542" s="23" t="s">
        <v>451</v>
      </c>
      <c r="B542" s="21"/>
      <c r="C542" s="120"/>
    </row>
    <row r="543" spans="1:3" s="16" customFormat="1" ht="19.5" x14ac:dyDescent="0.2">
      <c r="A543" s="23" t="s">
        <v>372</v>
      </c>
      <c r="B543" s="21"/>
      <c r="C543" s="120"/>
    </row>
    <row r="544" spans="1:3" s="16" customFormat="1" ht="19.5" x14ac:dyDescent="0.2">
      <c r="A544" s="23" t="s">
        <v>452</v>
      </c>
      <c r="B544" s="21"/>
      <c r="C544" s="120"/>
    </row>
    <row r="545" spans="1:3" s="16" customFormat="1" ht="19.5" x14ac:dyDescent="0.2">
      <c r="A545" s="23" t="s">
        <v>291</v>
      </c>
      <c r="B545" s="21"/>
      <c r="C545" s="120"/>
    </row>
    <row r="546" spans="1:3" s="16" customFormat="1" x14ac:dyDescent="0.2">
      <c r="A546" s="23"/>
      <c r="B546" s="18"/>
      <c r="C546" s="119"/>
    </row>
    <row r="547" spans="1:3" s="128" customFormat="1" x14ac:dyDescent="0.2">
      <c r="A547" s="25">
        <v>930000</v>
      </c>
      <c r="B547" s="130" t="s">
        <v>799</v>
      </c>
      <c r="C547" s="119">
        <f t="shared" ref="C547:C548" si="111">C548</f>
        <v>80000</v>
      </c>
    </row>
    <row r="548" spans="1:3" s="22" customFormat="1" ht="19.5" x14ac:dyDescent="0.2">
      <c r="A548" s="7">
        <v>931000</v>
      </c>
      <c r="B548" s="12" t="s">
        <v>715</v>
      </c>
      <c r="C548" s="121">
        <f t="shared" si="111"/>
        <v>80000</v>
      </c>
    </row>
    <row r="549" spans="1:3" s="16" customFormat="1" x14ac:dyDescent="0.2">
      <c r="A549" s="14">
        <v>931200</v>
      </c>
      <c r="B549" s="6" t="s">
        <v>792</v>
      </c>
      <c r="C549" s="120">
        <v>80000</v>
      </c>
    </row>
    <row r="550" spans="1:3" s="16" customFormat="1" ht="37.5" x14ac:dyDescent="0.2">
      <c r="A550" s="9" t="s">
        <v>285</v>
      </c>
      <c r="B550" s="3" t="s">
        <v>819</v>
      </c>
      <c r="C550" s="119">
        <v>70000</v>
      </c>
    </row>
    <row r="551" spans="1:3" s="16" customFormat="1" x14ac:dyDescent="0.2">
      <c r="A551" s="122"/>
      <c r="B551" s="123" t="s">
        <v>798</v>
      </c>
      <c r="C551" s="124">
        <f t="shared" ref="C551" si="112">C550+C547</f>
        <v>150000</v>
      </c>
    </row>
    <row r="552" spans="1:3" s="16" customFormat="1" x14ac:dyDescent="0.2">
      <c r="A552" s="118"/>
      <c r="B552" s="248"/>
      <c r="C552" s="119"/>
    </row>
    <row r="553" spans="1:3" s="16" customFormat="1" x14ac:dyDescent="0.2">
      <c r="A553" s="25"/>
      <c r="B553" s="248"/>
      <c r="C553" s="120"/>
    </row>
    <row r="554" spans="1:3" s="16" customFormat="1" ht="19.5" x14ac:dyDescent="0.2">
      <c r="A554" s="23" t="s">
        <v>453</v>
      </c>
      <c r="B554" s="21"/>
      <c r="C554" s="120"/>
    </row>
    <row r="555" spans="1:3" s="16" customFormat="1" ht="19.5" x14ac:dyDescent="0.2">
      <c r="A555" s="23" t="s">
        <v>372</v>
      </c>
      <c r="B555" s="21"/>
      <c r="C555" s="120"/>
    </row>
    <row r="556" spans="1:3" s="16" customFormat="1" ht="19.5" x14ac:dyDescent="0.2">
      <c r="A556" s="23" t="s">
        <v>454</v>
      </c>
      <c r="B556" s="21"/>
      <c r="C556" s="120"/>
    </row>
    <row r="557" spans="1:3" s="16" customFormat="1" ht="19.5" x14ac:dyDescent="0.2">
      <c r="A557" s="23" t="s">
        <v>291</v>
      </c>
      <c r="B557" s="21"/>
      <c r="C557" s="120"/>
    </row>
    <row r="558" spans="1:3" s="16" customFormat="1" x14ac:dyDescent="0.2">
      <c r="A558" s="23"/>
      <c r="B558" s="18"/>
      <c r="C558" s="119"/>
    </row>
    <row r="559" spans="1:3" s="128" customFormat="1" ht="18.75" customHeight="1" x14ac:dyDescent="0.2">
      <c r="A559" s="25">
        <v>930000</v>
      </c>
      <c r="B559" s="130" t="s">
        <v>799</v>
      </c>
      <c r="C559" s="119">
        <f>+C560</f>
        <v>85000</v>
      </c>
    </row>
    <row r="560" spans="1:3" s="16" customFormat="1" ht="19.5" x14ac:dyDescent="0.2">
      <c r="A560" s="7">
        <v>931000</v>
      </c>
      <c r="B560" s="12" t="s">
        <v>715</v>
      </c>
      <c r="C560" s="121">
        <f>SUM(C561:C561)</f>
        <v>85000</v>
      </c>
    </row>
    <row r="561" spans="1:3" s="16" customFormat="1" x14ac:dyDescent="0.2">
      <c r="A561" s="14">
        <v>931200</v>
      </c>
      <c r="B561" s="6" t="s">
        <v>792</v>
      </c>
      <c r="C561" s="120">
        <v>85000</v>
      </c>
    </row>
    <row r="562" spans="1:3" s="16" customFormat="1" ht="37.5" x14ac:dyDescent="0.2">
      <c r="A562" s="9" t="s">
        <v>285</v>
      </c>
      <c r="B562" s="3" t="s">
        <v>819</v>
      </c>
      <c r="C562" s="119">
        <v>165000</v>
      </c>
    </row>
    <row r="563" spans="1:3" s="16" customFormat="1" x14ac:dyDescent="0.2">
      <c r="A563" s="122"/>
      <c r="B563" s="123" t="s">
        <v>798</v>
      </c>
      <c r="C563" s="124">
        <f>+C559+C562</f>
        <v>250000</v>
      </c>
    </row>
    <row r="564" spans="1:3" s="16" customFormat="1" x14ac:dyDescent="0.2">
      <c r="A564" s="118"/>
      <c r="B564" s="248"/>
      <c r="C564" s="119"/>
    </row>
    <row r="565" spans="1:3" s="16" customFormat="1" x14ac:dyDescent="0.2">
      <c r="A565" s="25"/>
      <c r="B565" s="248"/>
      <c r="C565" s="120"/>
    </row>
    <row r="566" spans="1:3" s="16" customFormat="1" ht="19.5" x14ac:dyDescent="0.2">
      <c r="A566" s="23" t="s">
        <v>455</v>
      </c>
      <c r="B566" s="21"/>
      <c r="C566" s="120"/>
    </row>
    <row r="567" spans="1:3" s="16" customFormat="1" ht="19.5" x14ac:dyDescent="0.2">
      <c r="A567" s="23" t="s">
        <v>372</v>
      </c>
      <c r="B567" s="21"/>
      <c r="C567" s="120"/>
    </row>
    <row r="568" spans="1:3" s="16" customFormat="1" ht="19.5" x14ac:dyDescent="0.2">
      <c r="A568" s="23" t="s">
        <v>456</v>
      </c>
      <c r="B568" s="21"/>
      <c r="C568" s="120"/>
    </row>
    <row r="569" spans="1:3" s="16" customFormat="1" ht="19.5" x14ac:dyDescent="0.2">
      <c r="A569" s="23" t="s">
        <v>291</v>
      </c>
      <c r="B569" s="21"/>
      <c r="C569" s="120"/>
    </row>
    <row r="570" spans="1:3" s="16" customFormat="1" x14ac:dyDescent="0.2">
      <c r="A570" s="23"/>
      <c r="B570" s="18"/>
      <c r="C570" s="119"/>
    </row>
    <row r="571" spans="1:3" s="128" customFormat="1" ht="18.75" customHeight="1" x14ac:dyDescent="0.2">
      <c r="A571" s="25">
        <v>930000</v>
      </c>
      <c r="B571" s="130" t="s">
        <v>799</v>
      </c>
      <c r="C571" s="119">
        <f t="shared" ref="C571" si="113">+C572</f>
        <v>120000</v>
      </c>
    </row>
    <row r="572" spans="1:3" s="16" customFormat="1" ht="19.5" x14ac:dyDescent="0.2">
      <c r="A572" s="7">
        <v>931000</v>
      </c>
      <c r="B572" s="12" t="s">
        <v>715</v>
      </c>
      <c r="C572" s="121">
        <f t="shared" ref="C572" si="114">SUM(C573:C573)</f>
        <v>120000</v>
      </c>
    </row>
    <row r="573" spans="1:3" s="16" customFormat="1" x14ac:dyDescent="0.2">
      <c r="A573" s="14">
        <v>931200</v>
      </c>
      <c r="B573" s="6" t="s">
        <v>792</v>
      </c>
      <c r="C573" s="120">
        <v>120000</v>
      </c>
    </row>
    <row r="574" spans="1:3" s="128" customFormat="1" ht="37.5" x14ac:dyDescent="0.2">
      <c r="A574" s="9" t="s">
        <v>285</v>
      </c>
      <c r="B574" s="3" t="s">
        <v>819</v>
      </c>
      <c r="C574" s="119">
        <v>136300</v>
      </c>
    </row>
    <row r="575" spans="1:3" s="16" customFormat="1" x14ac:dyDescent="0.2">
      <c r="A575" s="122"/>
      <c r="B575" s="123" t="s">
        <v>798</v>
      </c>
      <c r="C575" s="124">
        <f>+C571+C574</f>
        <v>256300</v>
      </c>
    </row>
    <row r="576" spans="1:3" s="16" customFormat="1" x14ac:dyDescent="0.2">
      <c r="A576" s="118"/>
      <c r="B576" s="248"/>
      <c r="C576" s="119"/>
    </row>
    <row r="577" spans="1:3" s="16" customFormat="1" x14ac:dyDescent="0.2">
      <c r="A577" s="118"/>
      <c r="B577" s="248"/>
      <c r="C577" s="119"/>
    </row>
    <row r="578" spans="1:3" s="16" customFormat="1" ht="19.5" x14ac:dyDescent="0.2">
      <c r="A578" s="23" t="s">
        <v>457</v>
      </c>
      <c r="B578" s="21"/>
      <c r="C578" s="119"/>
    </row>
    <row r="579" spans="1:3" s="16" customFormat="1" ht="19.5" x14ac:dyDescent="0.2">
      <c r="A579" s="23" t="s">
        <v>372</v>
      </c>
      <c r="B579" s="21"/>
      <c r="C579" s="119"/>
    </row>
    <row r="580" spans="1:3" s="16" customFormat="1" ht="19.5" x14ac:dyDescent="0.2">
      <c r="A580" s="23" t="s">
        <v>458</v>
      </c>
      <c r="B580" s="21"/>
      <c r="C580" s="119"/>
    </row>
    <row r="581" spans="1:3" s="16" customFormat="1" ht="19.5" x14ac:dyDescent="0.2">
      <c r="A581" s="23" t="s">
        <v>291</v>
      </c>
      <c r="B581" s="21"/>
      <c r="C581" s="119"/>
    </row>
    <row r="582" spans="1:3" s="16" customFormat="1" x14ac:dyDescent="0.2">
      <c r="A582" s="23"/>
      <c r="B582" s="18"/>
      <c r="C582" s="119"/>
    </row>
    <row r="583" spans="1:3" s="128" customFormat="1" ht="18.75" customHeight="1" x14ac:dyDescent="0.2">
      <c r="A583" s="25">
        <v>930000</v>
      </c>
      <c r="B583" s="130" t="s">
        <v>799</v>
      </c>
      <c r="C583" s="119">
        <f t="shared" ref="C583" si="115">+C584</f>
        <v>200000</v>
      </c>
    </row>
    <row r="584" spans="1:3" s="16" customFormat="1" ht="19.5" x14ac:dyDescent="0.2">
      <c r="A584" s="7">
        <v>931000</v>
      </c>
      <c r="B584" s="12" t="s">
        <v>715</v>
      </c>
      <c r="C584" s="121">
        <f t="shared" ref="C584" si="116">SUM(C585:C585)</f>
        <v>200000</v>
      </c>
    </row>
    <row r="585" spans="1:3" s="16" customFormat="1" x14ac:dyDescent="0.2">
      <c r="A585" s="14">
        <v>931200</v>
      </c>
      <c r="B585" s="6" t="s">
        <v>792</v>
      </c>
      <c r="C585" s="120">
        <v>200000</v>
      </c>
    </row>
    <row r="586" spans="1:3" s="16" customFormat="1" ht="37.5" x14ac:dyDescent="0.2">
      <c r="A586" s="9" t="s">
        <v>285</v>
      </c>
      <c r="B586" s="3" t="s">
        <v>819</v>
      </c>
      <c r="C586" s="119">
        <v>120000</v>
      </c>
    </row>
    <row r="587" spans="1:3" s="16" customFormat="1" x14ac:dyDescent="0.2">
      <c r="A587" s="122"/>
      <c r="B587" s="123" t="s">
        <v>798</v>
      </c>
      <c r="C587" s="124">
        <f t="shared" ref="C587" si="117">+C583+C586</f>
        <v>320000</v>
      </c>
    </row>
    <row r="588" spans="1:3" s="16" customFormat="1" x14ac:dyDescent="0.2">
      <c r="A588" s="118"/>
      <c r="B588" s="248"/>
      <c r="C588" s="119"/>
    </row>
    <row r="589" spans="1:3" s="16" customFormat="1" x14ac:dyDescent="0.2">
      <c r="A589" s="118"/>
      <c r="B589" s="248"/>
      <c r="C589" s="119"/>
    </row>
    <row r="590" spans="1:3" s="16" customFormat="1" ht="19.5" x14ac:dyDescent="0.2">
      <c r="A590" s="23" t="s">
        <v>842</v>
      </c>
      <c r="B590" s="21"/>
      <c r="C590" s="119"/>
    </row>
    <row r="591" spans="1:3" s="16" customFormat="1" ht="19.5" x14ac:dyDescent="0.2">
      <c r="A591" s="23" t="s">
        <v>372</v>
      </c>
      <c r="B591" s="21"/>
      <c r="C591" s="119"/>
    </row>
    <row r="592" spans="1:3" s="16" customFormat="1" ht="19.5" x14ac:dyDescent="0.2">
      <c r="A592" s="23" t="s">
        <v>464</v>
      </c>
      <c r="B592" s="21"/>
      <c r="C592" s="119"/>
    </row>
    <row r="593" spans="1:3" s="16" customFormat="1" ht="19.5" x14ac:dyDescent="0.2">
      <c r="A593" s="23" t="s">
        <v>291</v>
      </c>
      <c r="B593" s="21"/>
      <c r="C593" s="119"/>
    </row>
    <row r="594" spans="1:3" s="16" customFormat="1" x14ac:dyDescent="0.2">
      <c r="A594" s="118"/>
      <c r="B594" s="248"/>
      <c r="C594" s="119"/>
    </row>
    <row r="595" spans="1:3" s="16" customFormat="1" x14ac:dyDescent="0.2">
      <c r="A595" s="118"/>
      <c r="B595" s="248"/>
      <c r="C595" s="119"/>
    </row>
    <row r="596" spans="1:3" s="128" customFormat="1" x14ac:dyDescent="0.2">
      <c r="A596" s="25">
        <v>720000</v>
      </c>
      <c r="B596" s="248" t="s">
        <v>12</v>
      </c>
      <c r="C596" s="119">
        <f>C597</f>
        <v>4000</v>
      </c>
    </row>
    <row r="597" spans="1:3" s="22" customFormat="1" ht="19.5" x14ac:dyDescent="0.2">
      <c r="A597" s="24">
        <v>729000</v>
      </c>
      <c r="B597" s="8" t="s">
        <v>22</v>
      </c>
      <c r="C597" s="121">
        <f t="shared" ref="C597" si="118">C598</f>
        <v>4000</v>
      </c>
    </row>
    <row r="598" spans="1:3" s="16" customFormat="1" x14ac:dyDescent="0.2">
      <c r="A598" s="13">
        <v>729100</v>
      </c>
      <c r="B598" s="6" t="s">
        <v>22</v>
      </c>
      <c r="C598" s="120">
        <v>4000</v>
      </c>
    </row>
    <row r="599" spans="1:3" s="128" customFormat="1" x14ac:dyDescent="0.2">
      <c r="A599" s="9">
        <v>810000</v>
      </c>
      <c r="B599" s="248" t="s">
        <v>802</v>
      </c>
      <c r="C599" s="119">
        <f>C601</f>
        <v>36000</v>
      </c>
    </row>
    <row r="600" spans="1:3" s="22" customFormat="1" ht="19.5" x14ac:dyDescent="0.2">
      <c r="A600" s="24">
        <v>811000</v>
      </c>
      <c r="B600" s="21" t="s">
        <v>33</v>
      </c>
      <c r="C600" s="121">
        <f>C601</f>
        <v>36000</v>
      </c>
    </row>
    <row r="601" spans="1:3" s="16" customFormat="1" x14ac:dyDescent="0.2">
      <c r="A601" s="13">
        <v>811400</v>
      </c>
      <c r="B601" s="20" t="s">
        <v>843</v>
      </c>
      <c r="C601" s="120">
        <v>36000</v>
      </c>
    </row>
    <row r="602" spans="1:3" s="128" customFormat="1" x14ac:dyDescent="0.2">
      <c r="A602" s="25">
        <v>930000</v>
      </c>
      <c r="B602" s="248" t="s">
        <v>799</v>
      </c>
      <c r="C602" s="119">
        <f t="shared" ref="C602:C603" si="119">C603</f>
        <v>20000</v>
      </c>
    </row>
    <row r="603" spans="1:3" s="22" customFormat="1" ht="19.5" x14ac:dyDescent="0.2">
      <c r="A603" s="7">
        <v>931000</v>
      </c>
      <c r="B603" s="12" t="s">
        <v>715</v>
      </c>
      <c r="C603" s="121">
        <f t="shared" si="119"/>
        <v>20000</v>
      </c>
    </row>
    <row r="604" spans="1:3" s="16" customFormat="1" x14ac:dyDescent="0.2">
      <c r="A604" s="13">
        <v>931200</v>
      </c>
      <c r="B604" s="6" t="s">
        <v>792</v>
      </c>
      <c r="C604" s="120">
        <v>20000</v>
      </c>
    </row>
    <row r="605" spans="1:3" s="133" customFormat="1" ht="37.5" x14ac:dyDescent="0.2">
      <c r="A605" s="9" t="s">
        <v>285</v>
      </c>
      <c r="B605" s="3" t="s">
        <v>819</v>
      </c>
      <c r="C605" s="119">
        <v>50000</v>
      </c>
    </row>
    <row r="606" spans="1:3" s="16" customFormat="1" x14ac:dyDescent="0.2">
      <c r="A606" s="122"/>
      <c r="B606" s="123" t="s">
        <v>798</v>
      </c>
      <c r="C606" s="124">
        <f>C596+C599+C602+C605</f>
        <v>110000</v>
      </c>
    </row>
    <row r="607" spans="1:3" s="16" customFormat="1" x14ac:dyDescent="0.2">
      <c r="A607" s="118"/>
      <c r="B607" s="248"/>
      <c r="C607" s="119"/>
    </row>
    <row r="608" spans="1:3" s="16" customFormat="1" x14ac:dyDescent="0.2">
      <c r="A608" s="118"/>
      <c r="B608" s="248"/>
      <c r="C608" s="119"/>
    </row>
    <row r="609" spans="1:3" s="16" customFormat="1" ht="19.5" x14ac:dyDescent="0.2">
      <c r="A609" s="23" t="s">
        <v>823</v>
      </c>
      <c r="B609" s="21"/>
      <c r="C609" s="119"/>
    </row>
    <row r="610" spans="1:3" s="16" customFormat="1" ht="19.5" x14ac:dyDescent="0.2">
      <c r="A610" s="23" t="s">
        <v>372</v>
      </c>
      <c r="B610" s="21"/>
      <c r="C610" s="119"/>
    </row>
    <row r="611" spans="1:3" s="16" customFormat="1" ht="19.5" x14ac:dyDescent="0.2">
      <c r="A611" s="23" t="s">
        <v>466</v>
      </c>
      <c r="B611" s="21"/>
      <c r="C611" s="119"/>
    </row>
    <row r="612" spans="1:3" s="16" customFormat="1" ht="19.5" x14ac:dyDescent="0.2">
      <c r="A612" s="23" t="s">
        <v>291</v>
      </c>
      <c r="B612" s="21"/>
      <c r="C612" s="119"/>
    </row>
    <row r="613" spans="1:3" s="16" customFormat="1" x14ac:dyDescent="0.2">
      <c r="A613" s="118"/>
      <c r="B613" s="248"/>
      <c r="C613" s="119"/>
    </row>
    <row r="614" spans="1:3" s="128" customFormat="1" x14ac:dyDescent="0.2">
      <c r="A614" s="25">
        <v>930000</v>
      </c>
      <c r="B614" s="130" t="s">
        <v>799</v>
      </c>
      <c r="C614" s="119">
        <f t="shared" ref="C614:C615" si="120">C615</f>
        <v>4000</v>
      </c>
    </row>
    <row r="615" spans="1:3" s="22" customFormat="1" ht="19.5" x14ac:dyDescent="0.2">
      <c r="A615" s="7">
        <v>931000</v>
      </c>
      <c r="B615" s="12" t="s">
        <v>715</v>
      </c>
      <c r="C615" s="121">
        <f t="shared" si="120"/>
        <v>4000</v>
      </c>
    </row>
    <row r="616" spans="1:3" s="16" customFormat="1" x14ac:dyDescent="0.2">
      <c r="A616" s="14">
        <v>931200</v>
      </c>
      <c r="B616" s="6" t="s">
        <v>792</v>
      </c>
      <c r="C616" s="120">
        <v>4000</v>
      </c>
    </row>
    <row r="617" spans="1:3" s="133" customFormat="1" x14ac:dyDescent="0.2">
      <c r="A617" s="131"/>
      <c r="B617" s="141" t="s">
        <v>798</v>
      </c>
      <c r="C617" s="132">
        <f>C614</f>
        <v>4000</v>
      </c>
    </row>
    <row r="618" spans="1:3" s="16" customFormat="1" x14ac:dyDescent="0.2">
      <c r="A618" s="118"/>
      <c r="B618" s="248"/>
      <c r="C618" s="119"/>
    </row>
    <row r="619" spans="1:3" s="16" customFormat="1" x14ac:dyDescent="0.2">
      <c r="A619" s="25"/>
      <c r="B619" s="248"/>
      <c r="C619" s="120"/>
    </row>
    <row r="620" spans="1:3" s="16" customFormat="1" ht="19.5" x14ac:dyDescent="0.2">
      <c r="A620" s="23" t="s">
        <v>467</v>
      </c>
      <c r="B620" s="21"/>
      <c r="C620" s="120"/>
    </row>
    <row r="621" spans="1:3" s="16" customFormat="1" ht="19.5" x14ac:dyDescent="0.2">
      <c r="A621" s="23" t="s">
        <v>372</v>
      </c>
      <c r="B621" s="21"/>
      <c r="C621" s="120"/>
    </row>
    <row r="622" spans="1:3" s="16" customFormat="1" ht="19.5" x14ac:dyDescent="0.2">
      <c r="A622" s="23" t="s">
        <v>468</v>
      </c>
      <c r="B622" s="21"/>
      <c r="C622" s="120"/>
    </row>
    <row r="623" spans="1:3" s="16" customFormat="1" ht="19.5" x14ac:dyDescent="0.2">
      <c r="A623" s="23" t="s">
        <v>291</v>
      </c>
      <c r="B623" s="21"/>
      <c r="C623" s="120"/>
    </row>
    <row r="624" spans="1:3" s="16" customFormat="1" x14ac:dyDescent="0.2">
      <c r="A624" s="23"/>
      <c r="B624" s="18"/>
      <c r="C624" s="119"/>
    </row>
    <row r="625" spans="1:3" s="128" customFormat="1" ht="18.75" customHeight="1" x14ac:dyDescent="0.2">
      <c r="A625" s="25">
        <v>930000</v>
      </c>
      <c r="B625" s="130" t="s">
        <v>799</v>
      </c>
      <c r="C625" s="119">
        <f>+C626</f>
        <v>3000000</v>
      </c>
    </row>
    <row r="626" spans="1:3" s="16" customFormat="1" ht="19.5" x14ac:dyDescent="0.2">
      <c r="A626" s="7">
        <v>931000</v>
      </c>
      <c r="B626" s="12" t="s">
        <v>715</v>
      </c>
      <c r="C626" s="121">
        <f>SUM(C627:C627)</f>
        <v>3000000</v>
      </c>
    </row>
    <row r="627" spans="1:3" s="16" customFormat="1" x14ac:dyDescent="0.2">
      <c r="A627" s="14">
        <v>931200</v>
      </c>
      <c r="B627" s="6" t="s">
        <v>792</v>
      </c>
      <c r="C627" s="120">
        <v>3000000</v>
      </c>
    </row>
    <row r="628" spans="1:3" s="128" customFormat="1" ht="37.5" x14ac:dyDescent="0.2">
      <c r="A628" s="9" t="s">
        <v>285</v>
      </c>
      <c r="B628" s="3" t="s">
        <v>819</v>
      </c>
      <c r="C628" s="119">
        <v>5500000</v>
      </c>
    </row>
    <row r="629" spans="1:3" s="16" customFormat="1" x14ac:dyDescent="0.2">
      <c r="A629" s="122"/>
      <c r="B629" s="123" t="s">
        <v>798</v>
      </c>
      <c r="C629" s="124">
        <f>+C625+C628</f>
        <v>8500000</v>
      </c>
    </row>
    <row r="630" spans="1:3" s="16" customFormat="1" x14ac:dyDescent="0.2">
      <c r="A630" s="25"/>
      <c r="B630" s="20"/>
      <c r="C630" s="120"/>
    </row>
    <row r="631" spans="1:3" s="16" customFormat="1" x14ac:dyDescent="0.2">
      <c r="A631" s="25"/>
      <c r="B631" s="248"/>
      <c r="C631" s="119"/>
    </row>
    <row r="632" spans="1:3" s="16" customFormat="1" ht="19.5" x14ac:dyDescent="0.2">
      <c r="A632" s="23" t="s">
        <v>469</v>
      </c>
      <c r="B632" s="21"/>
      <c r="C632" s="120"/>
    </row>
    <row r="633" spans="1:3" s="16" customFormat="1" ht="19.5" x14ac:dyDescent="0.2">
      <c r="A633" s="23" t="s">
        <v>372</v>
      </c>
      <c r="B633" s="21"/>
      <c r="C633" s="120"/>
    </row>
    <row r="634" spans="1:3" s="16" customFormat="1" ht="19.5" x14ac:dyDescent="0.2">
      <c r="A634" s="23" t="s">
        <v>470</v>
      </c>
      <c r="B634" s="21"/>
      <c r="C634" s="120"/>
    </row>
    <row r="635" spans="1:3" s="16" customFormat="1" ht="19.5" x14ac:dyDescent="0.2">
      <c r="A635" s="23" t="s">
        <v>291</v>
      </c>
      <c r="B635" s="21"/>
      <c r="C635" s="120"/>
    </row>
    <row r="636" spans="1:3" s="16" customFormat="1" x14ac:dyDescent="0.2">
      <c r="A636" s="23"/>
      <c r="B636" s="18"/>
      <c r="C636" s="119"/>
    </row>
    <row r="637" spans="1:3" s="128" customFormat="1" ht="18.75" customHeight="1" x14ac:dyDescent="0.2">
      <c r="A637" s="25">
        <v>930000</v>
      </c>
      <c r="B637" s="130" t="s">
        <v>799</v>
      </c>
      <c r="C637" s="119">
        <f t="shared" ref="C637" si="121">+C638</f>
        <v>1000000</v>
      </c>
    </row>
    <row r="638" spans="1:3" s="16" customFormat="1" ht="19.5" x14ac:dyDescent="0.2">
      <c r="A638" s="7">
        <v>931000</v>
      </c>
      <c r="B638" s="12" t="s">
        <v>715</v>
      </c>
      <c r="C638" s="121">
        <f t="shared" ref="C638" si="122">SUM(C639:C639)</f>
        <v>1000000</v>
      </c>
    </row>
    <row r="639" spans="1:3" s="16" customFormat="1" x14ac:dyDescent="0.2">
      <c r="A639" s="14">
        <v>931200</v>
      </c>
      <c r="B639" s="6" t="s">
        <v>792</v>
      </c>
      <c r="C639" s="120">
        <v>1000000</v>
      </c>
    </row>
    <row r="640" spans="1:3" s="128" customFormat="1" ht="37.5" x14ac:dyDescent="0.2">
      <c r="A640" s="9" t="s">
        <v>285</v>
      </c>
      <c r="B640" s="3" t="s">
        <v>819</v>
      </c>
      <c r="C640" s="119">
        <v>800000</v>
      </c>
    </row>
    <row r="641" spans="1:3" s="16" customFormat="1" x14ac:dyDescent="0.2">
      <c r="A641" s="122"/>
      <c r="B641" s="123" t="s">
        <v>798</v>
      </c>
      <c r="C641" s="124">
        <f t="shared" ref="C641" si="123">+C637+C640</f>
        <v>1800000</v>
      </c>
    </row>
    <row r="642" spans="1:3" s="16" customFormat="1" x14ac:dyDescent="0.2">
      <c r="A642" s="25"/>
      <c r="B642" s="20"/>
      <c r="C642" s="120"/>
    </row>
    <row r="643" spans="1:3" s="16" customFormat="1" x14ac:dyDescent="0.2">
      <c r="A643" s="25"/>
      <c r="B643" s="248"/>
      <c r="C643" s="119"/>
    </row>
    <row r="644" spans="1:3" s="16" customFormat="1" ht="19.5" x14ac:dyDescent="0.2">
      <c r="A644" s="23" t="s">
        <v>471</v>
      </c>
      <c r="B644" s="21"/>
      <c r="C644" s="120"/>
    </row>
    <row r="645" spans="1:3" s="16" customFormat="1" ht="19.5" x14ac:dyDescent="0.2">
      <c r="A645" s="23" t="s">
        <v>372</v>
      </c>
      <c r="B645" s="21"/>
      <c r="C645" s="120"/>
    </row>
    <row r="646" spans="1:3" s="16" customFormat="1" ht="19.5" x14ac:dyDescent="0.2">
      <c r="A646" s="23" t="s">
        <v>472</v>
      </c>
      <c r="B646" s="21"/>
      <c r="C646" s="120"/>
    </row>
    <row r="647" spans="1:3" s="16" customFormat="1" ht="19.5" x14ac:dyDescent="0.2">
      <c r="A647" s="23" t="s">
        <v>291</v>
      </c>
      <c r="B647" s="21"/>
      <c r="C647" s="120"/>
    </row>
    <row r="648" spans="1:3" s="16" customFormat="1" x14ac:dyDescent="0.2">
      <c r="A648" s="23"/>
      <c r="B648" s="18"/>
      <c r="C648" s="119"/>
    </row>
    <row r="649" spans="1:3" s="128" customFormat="1" ht="18.75" customHeight="1" x14ac:dyDescent="0.2">
      <c r="A649" s="25">
        <v>930000</v>
      </c>
      <c r="B649" s="130" t="s">
        <v>799</v>
      </c>
      <c r="C649" s="119">
        <f t="shared" ref="C649" si="124">+C650</f>
        <v>33475800</v>
      </c>
    </row>
    <row r="650" spans="1:3" s="16" customFormat="1" ht="19.5" x14ac:dyDescent="0.2">
      <c r="A650" s="7">
        <v>931000</v>
      </c>
      <c r="B650" s="12" t="s">
        <v>715</v>
      </c>
      <c r="C650" s="121">
        <f>SUM(C651:C651)</f>
        <v>33475800</v>
      </c>
    </row>
    <row r="651" spans="1:3" s="16" customFormat="1" x14ac:dyDescent="0.2">
      <c r="A651" s="14">
        <v>931200</v>
      </c>
      <c r="B651" s="6" t="s">
        <v>792</v>
      </c>
      <c r="C651" s="120">
        <v>33475800</v>
      </c>
    </row>
    <row r="652" spans="1:3" s="128" customFormat="1" ht="37.5" x14ac:dyDescent="0.2">
      <c r="A652" s="9" t="s">
        <v>285</v>
      </c>
      <c r="B652" s="3" t="s">
        <v>819</v>
      </c>
      <c r="C652" s="119">
        <v>7100000</v>
      </c>
    </row>
    <row r="653" spans="1:3" s="16" customFormat="1" x14ac:dyDescent="0.2">
      <c r="A653" s="122"/>
      <c r="B653" s="123" t="s">
        <v>798</v>
      </c>
      <c r="C653" s="124">
        <f t="shared" ref="C653" si="125">+C649+C652</f>
        <v>40575800</v>
      </c>
    </row>
    <row r="654" spans="1:3" s="16" customFormat="1" x14ac:dyDescent="0.2">
      <c r="A654" s="118"/>
      <c r="B654" s="248"/>
      <c r="C654" s="119"/>
    </row>
    <row r="655" spans="1:3" s="16" customFormat="1" x14ac:dyDescent="0.2">
      <c r="A655" s="118"/>
      <c r="B655" s="248"/>
      <c r="C655" s="119"/>
    </row>
    <row r="656" spans="1:3" s="16" customFormat="1" ht="19.5" x14ac:dyDescent="0.2">
      <c r="A656" s="23" t="s">
        <v>473</v>
      </c>
      <c r="B656" s="21"/>
      <c r="C656" s="120"/>
    </row>
    <row r="657" spans="1:3" s="16" customFormat="1" ht="19.5" x14ac:dyDescent="0.2">
      <c r="A657" s="23" t="s">
        <v>372</v>
      </c>
      <c r="B657" s="21"/>
      <c r="C657" s="120"/>
    </row>
    <row r="658" spans="1:3" s="16" customFormat="1" ht="19.5" x14ac:dyDescent="0.2">
      <c r="A658" s="23" t="s">
        <v>474</v>
      </c>
      <c r="B658" s="21"/>
      <c r="C658" s="120"/>
    </row>
    <row r="659" spans="1:3" s="16" customFormat="1" ht="19.5" x14ac:dyDescent="0.2">
      <c r="A659" s="23" t="s">
        <v>291</v>
      </c>
      <c r="B659" s="21"/>
      <c r="C659" s="120"/>
    </row>
    <row r="660" spans="1:3" s="16" customFormat="1" x14ac:dyDescent="0.2">
      <c r="A660" s="23"/>
      <c r="B660" s="18"/>
      <c r="C660" s="119"/>
    </row>
    <row r="661" spans="1:3" s="128" customFormat="1" ht="18.75" customHeight="1" x14ac:dyDescent="0.2">
      <c r="A661" s="25">
        <v>930000</v>
      </c>
      <c r="B661" s="130" t="s">
        <v>799</v>
      </c>
      <c r="C661" s="119">
        <f t="shared" ref="C661" si="126">+C662</f>
        <v>9000000</v>
      </c>
    </row>
    <row r="662" spans="1:3" s="16" customFormat="1" ht="19.5" x14ac:dyDescent="0.2">
      <c r="A662" s="7">
        <v>931000</v>
      </c>
      <c r="B662" s="12" t="s">
        <v>715</v>
      </c>
      <c r="C662" s="121">
        <f t="shared" ref="C662" si="127">SUM(C663:C663)</f>
        <v>9000000</v>
      </c>
    </row>
    <row r="663" spans="1:3" s="16" customFormat="1" x14ac:dyDescent="0.2">
      <c r="A663" s="14">
        <v>931200</v>
      </c>
      <c r="B663" s="6" t="s">
        <v>792</v>
      </c>
      <c r="C663" s="120">
        <v>9000000</v>
      </c>
    </row>
    <row r="664" spans="1:3" s="16" customFormat="1" ht="37.5" x14ac:dyDescent="0.2">
      <c r="A664" s="9" t="s">
        <v>285</v>
      </c>
      <c r="B664" s="3" t="s">
        <v>819</v>
      </c>
      <c r="C664" s="119">
        <v>950000</v>
      </c>
    </row>
    <row r="665" spans="1:3" s="16" customFormat="1" x14ac:dyDescent="0.2">
      <c r="A665" s="122"/>
      <c r="B665" s="123" t="s">
        <v>798</v>
      </c>
      <c r="C665" s="124">
        <f t="shared" ref="C665" si="128">+C661+C664</f>
        <v>9950000</v>
      </c>
    </row>
    <row r="666" spans="1:3" s="16" customFormat="1" x14ac:dyDescent="0.2">
      <c r="A666" s="25"/>
      <c r="B666" s="20"/>
      <c r="C666" s="120"/>
    </row>
    <row r="667" spans="1:3" s="16" customFormat="1" x14ac:dyDescent="0.2">
      <c r="A667" s="25"/>
      <c r="B667" s="248"/>
      <c r="C667" s="119"/>
    </row>
    <row r="668" spans="1:3" s="16" customFormat="1" ht="19.5" x14ac:dyDescent="0.2">
      <c r="A668" s="23" t="s">
        <v>475</v>
      </c>
      <c r="B668" s="21"/>
      <c r="C668" s="120"/>
    </row>
    <row r="669" spans="1:3" s="16" customFormat="1" ht="19.5" x14ac:dyDescent="0.2">
      <c r="A669" s="23" t="s">
        <v>372</v>
      </c>
      <c r="B669" s="21"/>
      <c r="C669" s="120"/>
    </row>
    <row r="670" spans="1:3" s="16" customFormat="1" ht="19.5" x14ac:dyDescent="0.2">
      <c r="A670" s="23" t="s">
        <v>476</v>
      </c>
      <c r="B670" s="21"/>
      <c r="C670" s="120"/>
    </row>
    <row r="671" spans="1:3" s="16" customFormat="1" ht="19.5" x14ac:dyDescent="0.2">
      <c r="A671" s="23" t="s">
        <v>291</v>
      </c>
      <c r="B671" s="21"/>
      <c r="C671" s="120"/>
    </row>
    <row r="672" spans="1:3" s="16" customFormat="1" x14ac:dyDescent="0.2">
      <c r="A672" s="23"/>
      <c r="B672" s="18"/>
      <c r="C672" s="119"/>
    </row>
    <row r="673" spans="1:3" s="128" customFormat="1" ht="18.75" customHeight="1" x14ac:dyDescent="0.2">
      <c r="A673" s="25">
        <v>930000</v>
      </c>
      <c r="B673" s="130" t="s">
        <v>799</v>
      </c>
      <c r="C673" s="119">
        <f t="shared" ref="C673" si="129">+C674</f>
        <v>500000</v>
      </c>
    </row>
    <row r="674" spans="1:3" s="16" customFormat="1" ht="19.5" x14ac:dyDescent="0.2">
      <c r="A674" s="7">
        <v>931000</v>
      </c>
      <c r="B674" s="12" t="s">
        <v>715</v>
      </c>
      <c r="C674" s="121">
        <f t="shared" ref="C674" si="130">SUM(C675:C675)</f>
        <v>500000</v>
      </c>
    </row>
    <row r="675" spans="1:3" s="16" customFormat="1" x14ac:dyDescent="0.2">
      <c r="A675" s="14">
        <v>931200</v>
      </c>
      <c r="B675" s="6" t="s">
        <v>792</v>
      </c>
      <c r="C675" s="120">
        <v>500000</v>
      </c>
    </row>
    <row r="676" spans="1:3" s="128" customFormat="1" ht="37.5" x14ac:dyDescent="0.2">
      <c r="A676" s="9" t="s">
        <v>285</v>
      </c>
      <c r="B676" s="3" t="s">
        <v>819</v>
      </c>
      <c r="C676" s="119">
        <v>1000000</v>
      </c>
    </row>
    <row r="677" spans="1:3" s="16" customFormat="1" x14ac:dyDescent="0.2">
      <c r="A677" s="122"/>
      <c r="B677" s="123" t="s">
        <v>798</v>
      </c>
      <c r="C677" s="124">
        <f>+C673+C676</f>
        <v>1500000</v>
      </c>
    </row>
    <row r="678" spans="1:3" s="16" customFormat="1" x14ac:dyDescent="0.2">
      <c r="A678" s="25"/>
      <c r="B678" s="20"/>
      <c r="C678" s="120"/>
    </row>
    <row r="679" spans="1:3" s="16" customFormat="1" x14ac:dyDescent="0.2">
      <c r="A679" s="25"/>
      <c r="B679" s="20"/>
      <c r="C679" s="120"/>
    </row>
    <row r="680" spans="1:3" s="16" customFormat="1" x14ac:dyDescent="0.2">
      <c r="A680" s="23" t="s">
        <v>477</v>
      </c>
      <c r="B680" s="20"/>
      <c r="C680" s="120"/>
    </row>
    <row r="681" spans="1:3" s="16" customFormat="1" x14ac:dyDescent="0.2">
      <c r="A681" s="23" t="s">
        <v>372</v>
      </c>
      <c r="B681" s="20"/>
      <c r="C681" s="120"/>
    </row>
    <row r="682" spans="1:3" s="16" customFormat="1" x14ac:dyDescent="0.2">
      <c r="A682" s="23" t="s">
        <v>478</v>
      </c>
      <c r="B682" s="20"/>
      <c r="C682" s="120"/>
    </row>
    <row r="683" spans="1:3" s="16" customFormat="1" x14ac:dyDescent="0.2">
      <c r="A683" s="23" t="s">
        <v>291</v>
      </c>
      <c r="B683" s="20"/>
      <c r="C683" s="120"/>
    </row>
    <row r="684" spans="1:3" s="16" customFormat="1" x14ac:dyDescent="0.2">
      <c r="A684" s="25"/>
      <c r="B684" s="20"/>
      <c r="C684" s="120"/>
    </row>
    <row r="685" spans="1:3" s="128" customFormat="1" ht="18.75" customHeight="1" x14ac:dyDescent="0.2">
      <c r="A685" s="25">
        <v>930000</v>
      </c>
      <c r="B685" s="130" t="s">
        <v>799</v>
      </c>
      <c r="C685" s="119">
        <f t="shared" ref="C685" si="131">+C686</f>
        <v>200000</v>
      </c>
    </row>
    <row r="686" spans="1:3" s="16" customFormat="1" ht="19.5" x14ac:dyDescent="0.2">
      <c r="A686" s="7">
        <v>931000</v>
      </c>
      <c r="B686" s="12" t="s">
        <v>715</v>
      </c>
      <c r="C686" s="121">
        <f t="shared" ref="C686" si="132">SUM(C687:C687)</f>
        <v>200000</v>
      </c>
    </row>
    <row r="687" spans="1:3" s="16" customFormat="1" x14ac:dyDescent="0.2">
      <c r="A687" s="14">
        <v>931200</v>
      </c>
      <c r="B687" s="6" t="s">
        <v>792</v>
      </c>
      <c r="C687" s="120">
        <v>200000</v>
      </c>
    </row>
    <row r="688" spans="1:3" s="16" customFormat="1" ht="37.5" x14ac:dyDescent="0.2">
      <c r="A688" s="9" t="s">
        <v>285</v>
      </c>
      <c r="B688" s="3" t="s">
        <v>819</v>
      </c>
      <c r="C688" s="119">
        <v>200000</v>
      </c>
    </row>
    <row r="689" spans="1:3" s="16" customFormat="1" x14ac:dyDescent="0.2">
      <c r="A689" s="122"/>
      <c r="B689" s="123" t="s">
        <v>798</v>
      </c>
      <c r="C689" s="124">
        <f t="shared" ref="C689" si="133">+C685+C688</f>
        <v>400000</v>
      </c>
    </row>
    <row r="690" spans="1:3" s="16" customFormat="1" x14ac:dyDescent="0.2">
      <c r="A690" s="25"/>
      <c r="B690" s="20"/>
      <c r="C690" s="120"/>
    </row>
    <row r="691" spans="1:3" s="16" customFormat="1" x14ac:dyDescent="0.2">
      <c r="A691" s="25"/>
      <c r="B691" s="20"/>
      <c r="C691" s="120"/>
    </row>
    <row r="692" spans="1:3" s="16" customFormat="1" x14ac:dyDescent="0.2">
      <c r="A692" s="23" t="s">
        <v>481</v>
      </c>
      <c r="B692" s="20"/>
      <c r="C692" s="120"/>
    </row>
    <row r="693" spans="1:3" s="16" customFormat="1" x14ac:dyDescent="0.2">
      <c r="A693" s="23" t="s">
        <v>372</v>
      </c>
      <c r="B693" s="20"/>
      <c r="C693" s="120"/>
    </row>
    <row r="694" spans="1:3" s="16" customFormat="1" x14ac:dyDescent="0.2">
      <c r="A694" s="23" t="s">
        <v>482</v>
      </c>
      <c r="B694" s="20"/>
      <c r="C694" s="120"/>
    </row>
    <row r="695" spans="1:3" s="16" customFormat="1" x14ac:dyDescent="0.2">
      <c r="A695" s="23" t="s">
        <v>291</v>
      </c>
      <c r="B695" s="20"/>
      <c r="C695" s="120"/>
    </row>
    <row r="696" spans="1:3" s="16" customFormat="1" x14ac:dyDescent="0.2">
      <c r="A696" s="25"/>
      <c r="B696" s="20"/>
      <c r="C696" s="120"/>
    </row>
    <row r="697" spans="1:3" s="128" customFormat="1" ht="18.75" customHeight="1" x14ac:dyDescent="0.2">
      <c r="A697" s="25">
        <v>930000</v>
      </c>
      <c r="B697" s="130" t="s">
        <v>799</v>
      </c>
      <c r="C697" s="119">
        <f t="shared" ref="C697" si="134">+C698</f>
        <v>10000</v>
      </c>
    </row>
    <row r="698" spans="1:3" s="16" customFormat="1" ht="19.5" x14ac:dyDescent="0.2">
      <c r="A698" s="7">
        <v>931000</v>
      </c>
      <c r="B698" s="12" t="s">
        <v>715</v>
      </c>
      <c r="C698" s="121">
        <f t="shared" ref="C698" si="135">SUM(C699:C699)</f>
        <v>10000</v>
      </c>
    </row>
    <row r="699" spans="1:3" s="16" customFormat="1" x14ac:dyDescent="0.2">
      <c r="A699" s="14">
        <v>931200</v>
      </c>
      <c r="B699" s="6" t="s">
        <v>792</v>
      </c>
      <c r="C699" s="120">
        <v>10000</v>
      </c>
    </row>
    <row r="700" spans="1:3" s="16" customFormat="1" x14ac:dyDescent="0.2">
      <c r="A700" s="122"/>
      <c r="B700" s="123" t="s">
        <v>798</v>
      </c>
      <c r="C700" s="124">
        <f>+C697</f>
        <v>10000</v>
      </c>
    </row>
    <row r="701" spans="1:3" s="16" customFormat="1" x14ac:dyDescent="0.2">
      <c r="A701" s="118"/>
      <c r="B701" s="248"/>
      <c r="C701" s="119"/>
    </row>
    <row r="702" spans="1:3" s="16" customFormat="1" x14ac:dyDescent="0.2">
      <c r="A702" s="118"/>
      <c r="B702" s="248"/>
      <c r="C702" s="119"/>
    </row>
    <row r="703" spans="1:3" s="16" customFormat="1" x14ac:dyDescent="0.2">
      <c r="A703" s="23" t="s">
        <v>755</v>
      </c>
      <c r="B703" s="20"/>
      <c r="C703" s="119"/>
    </row>
    <row r="704" spans="1:3" s="16" customFormat="1" x14ac:dyDescent="0.2">
      <c r="A704" s="23" t="s">
        <v>372</v>
      </c>
      <c r="B704" s="20"/>
      <c r="C704" s="119"/>
    </row>
    <row r="705" spans="1:3" s="16" customFormat="1" x14ac:dyDescent="0.2">
      <c r="A705" s="23" t="s">
        <v>756</v>
      </c>
      <c r="B705" s="20"/>
      <c r="C705" s="119"/>
    </row>
    <row r="706" spans="1:3" s="16" customFormat="1" x14ac:dyDescent="0.2">
      <c r="A706" s="23" t="s">
        <v>291</v>
      </c>
      <c r="B706" s="20"/>
      <c r="C706" s="119"/>
    </row>
    <row r="707" spans="1:3" s="16" customFormat="1" x14ac:dyDescent="0.2">
      <c r="A707" s="25"/>
      <c r="B707" s="20"/>
      <c r="C707" s="119"/>
    </row>
    <row r="708" spans="1:3" s="128" customFormat="1" ht="18.75" customHeight="1" x14ac:dyDescent="0.2">
      <c r="A708" s="25">
        <v>930000</v>
      </c>
      <c r="B708" s="130" t="s">
        <v>799</v>
      </c>
      <c r="C708" s="119">
        <f>+C709</f>
        <v>1300000</v>
      </c>
    </row>
    <row r="709" spans="1:3" s="22" customFormat="1" ht="19.5" x14ac:dyDescent="0.2">
      <c r="A709" s="7">
        <v>931000</v>
      </c>
      <c r="B709" s="12" t="s">
        <v>715</v>
      </c>
      <c r="C709" s="121">
        <f>SUM(C710:C710)</f>
        <v>1300000</v>
      </c>
    </row>
    <row r="710" spans="1:3" s="16" customFormat="1" x14ac:dyDescent="0.2">
      <c r="A710" s="14">
        <v>931200</v>
      </c>
      <c r="B710" s="6" t="s">
        <v>792</v>
      </c>
      <c r="C710" s="120">
        <v>1300000</v>
      </c>
    </row>
    <row r="711" spans="1:3" s="128" customFormat="1" ht="37.5" x14ac:dyDescent="0.2">
      <c r="A711" s="9" t="s">
        <v>285</v>
      </c>
      <c r="B711" s="3" t="s">
        <v>819</v>
      </c>
      <c r="C711" s="119">
        <v>600000</v>
      </c>
    </row>
    <row r="712" spans="1:3" s="133" customFormat="1" x14ac:dyDescent="0.2">
      <c r="A712" s="131"/>
      <c r="B712" s="123" t="s">
        <v>798</v>
      </c>
      <c r="C712" s="132">
        <f>+C708+C711</f>
        <v>1900000</v>
      </c>
    </row>
    <row r="713" spans="1:3" s="16" customFormat="1" x14ac:dyDescent="0.2">
      <c r="A713" s="118"/>
      <c r="B713" s="248"/>
      <c r="C713" s="119"/>
    </row>
    <row r="714" spans="1:3" s="16" customFormat="1" x14ac:dyDescent="0.2">
      <c r="A714" s="118"/>
      <c r="B714" s="248"/>
      <c r="C714" s="119"/>
    </row>
    <row r="715" spans="1:3" s="16" customFormat="1" ht="19.5" x14ac:dyDescent="0.2">
      <c r="A715" s="23" t="s">
        <v>353</v>
      </c>
      <c r="B715" s="21"/>
      <c r="C715" s="119"/>
    </row>
    <row r="716" spans="1:3" s="16" customFormat="1" ht="19.5" x14ac:dyDescent="0.2">
      <c r="A716" s="23" t="s">
        <v>485</v>
      </c>
      <c r="B716" s="21"/>
      <c r="C716" s="119"/>
    </row>
    <row r="717" spans="1:3" s="16" customFormat="1" ht="19.5" x14ac:dyDescent="0.2">
      <c r="A717" s="23" t="s">
        <v>401</v>
      </c>
      <c r="B717" s="21"/>
      <c r="C717" s="119"/>
    </row>
    <row r="718" spans="1:3" s="16" customFormat="1" ht="19.5" x14ac:dyDescent="0.2">
      <c r="A718" s="23" t="s">
        <v>355</v>
      </c>
      <c r="B718" s="21"/>
      <c r="C718" s="119"/>
    </row>
    <row r="719" spans="1:3" s="16" customFormat="1" ht="18.75" customHeight="1" x14ac:dyDescent="0.2">
      <c r="A719" s="23"/>
      <c r="B719" s="18"/>
      <c r="C719" s="119"/>
    </row>
    <row r="720" spans="1:3" s="128" customFormat="1" x14ac:dyDescent="0.2">
      <c r="A720" s="9">
        <v>720000</v>
      </c>
      <c r="B720" s="3" t="s">
        <v>12</v>
      </c>
      <c r="C720" s="119">
        <f t="shared" ref="C720" si="136">+C721+C723+C725</f>
        <v>11885300</v>
      </c>
    </row>
    <row r="721" spans="1:4" s="22" customFormat="1" ht="19.5" x14ac:dyDescent="0.2">
      <c r="A721" s="24">
        <v>722000</v>
      </c>
      <c r="B721" s="19" t="s">
        <v>800</v>
      </c>
      <c r="C721" s="121">
        <f t="shared" ref="C721" si="137">SUM(C722:C722)</f>
        <v>11839100</v>
      </c>
    </row>
    <row r="722" spans="1:4" s="16" customFormat="1" x14ac:dyDescent="0.2">
      <c r="A722" s="13">
        <v>722500</v>
      </c>
      <c r="B722" s="6" t="s">
        <v>19</v>
      </c>
      <c r="C722" s="120">
        <f>90000+1780000+218000+6536000+88100+103500+1322400+40000+697000+202500+18000+230000+342000+23000+72000+70000+6600</f>
        <v>11839100</v>
      </c>
      <c r="D722" s="134"/>
    </row>
    <row r="723" spans="1:4" s="22" customFormat="1" ht="39" x14ac:dyDescent="0.2">
      <c r="A723" s="24">
        <v>728000</v>
      </c>
      <c r="B723" s="19" t="s">
        <v>535</v>
      </c>
      <c r="C723" s="121">
        <f t="shared" ref="C723" si="138">C724</f>
        <v>41200</v>
      </c>
    </row>
    <row r="724" spans="1:4" s="16" customFormat="1" ht="37.5" x14ac:dyDescent="0.2">
      <c r="A724" s="13">
        <v>728200</v>
      </c>
      <c r="B724" s="6" t="s">
        <v>793</v>
      </c>
      <c r="C724" s="120">
        <f>29000+12200</f>
        <v>41200</v>
      </c>
    </row>
    <row r="725" spans="1:4" s="22" customFormat="1" ht="19.5" x14ac:dyDescent="0.2">
      <c r="A725" s="24">
        <v>729000</v>
      </c>
      <c r="B725" s="8" t="s">
        <v>22</v>
      </c>
      <c r="C725" s="121">
        <f t="shared" ref="C725" si="139">C726</f>
        <v>5000</v>
      </c>
    </row>
    <row r="726" spans="1:4" s="16" customFormat="1" x14ac:dyDescent="0.2">
      <c r="A726" s="13">
        <v>729100</v>
      </c>
      <c r="B726" s="6" t="s">
        <v>22</v>
      </c>
      <c r="C726" s="120">
        <v>5000</v>
      </c>
    </row>
    <row r="727" spans="1:4" s="128" customFormat="1" x14ac:dyDescent="0.2">
      <c r="A727" s="9">
        <v>780000</v>
      </c>
      <c r="B727" s="3" t="s">
        <v>562</v>
      </c>
      <c r="C727" s="119">
        <f t="shared" ref="C727:C728" si="140">C728</f>
        <v>2444200</v>
      </c>
    </row>
    <row r="728" spans="1:4" s="22" customFormat="1" ht="19.5" x14ac:dyDescent="0.2">
      <c r="A728" s="24">
        <v>788000</v>
      </c>
      <c r="B728" s="19" t="s">
        <v>31</v>
      </c>
      <c r="C728" s="121">
        <f t="shared" si="140"/>
        <v>2444200</v>
      </c>
    </row>
    <row r="729" spans="1:4" s="16" customFormat="1" x14ac:dyDescent="0.2">
      <c r="A729" s="13">
        <v>788100</v>
      </c>
      <c r="B729" s="6" t="s">
        <v>31</v>
      </c>
      <c r="C729" s="120">
        <v>2444200</v>
      </c>
    </row>
    <row r="730" spans="1:4" s="128" customFormat="1" x14ac:dyDescent="0.2">
      <c r="A730" s="9">
        <v>810000</v>
      </c>
      <c r="B730" s="248" t="s">
        <v>802</v>
      </c>
      <c r="C730" s="119">
        <f>C731</f>
        <v>60000</v>
      </c>
    </row>
    <row r="731" spans="1:4" s="22" customFormat="1" ht="19.5" x14ac:dyDescent="0.2">
      <c r="A731" s="24">
        <v>816000</v>
      </c>
      <c r="B731" s="21" t="s">
        <v>777</v>
      </c>
      <c r="C731" s="121">
        <f t="shared" ref="C731" si="141">C732</f>
        <v>60000</v>
      </c>
    </row>
    <row r="732" spans="1:4" s="16" customFormat="1" ht="18.75" customHeight="1" x14ac:dyDescent="0.2">
      <c r="A732" s="13">
        <v>816100</v>
      </c>
      <c r="B732" s="20" t="s">
        <v>777</v>
      </c>
      <c r="C732" s="120">
        <v>60000</v>
      </c>
    </row>
    <row r="733" spans="1:4" s="128" customFormat="1" x14ac:dyDescent="0.2">
      <c r="A733" s="25">
        <v>930000</v>
      </c>
      <c r="B733" s="130" t="s">
        <v>799</v>
      </c>
      <c r="C733" s="119">
        <f t="shared" ref="C733" si="142">C734+C738</f>
        <v>388900</v>
      </c>
    </row>
    <row r="734" spans="1:4" s="22" customFormat="1" ht="19.5" x14ac:dyDescent="0.2">
      <c r="A734" s="7">
        <v>931000</v>
      </c>
      <c r="B734" s="12" t="s">
        <v>715</v>
      </c>
      <c r="C734" s="121">
        <f t="shared" ref="C734" si="143">C735+C736+C737</f>
        <v>242300</v>
      </c>
    </row>
    <row r="735" spans="1:4" s="16" customFormat="1" x14ac:dyDescent="0.2">
      <c r="A735" s="14">
        <v>931100</v>
      </c>
      <c r="B735" s="20" t="s">
        <v>585</v>
      </c>
      <c r="C735" s="120">
        <v>195800</v>
      </c>
    </row>
    <row r="736" spans="1:4" s="16" customFormat="1" x14ac:dyDescent="0.2">
      <c r="A736" s="14">
        <v>931300</v>
      </c>
      <c r="B736" s="5" t="s">
        <v>795</v>
      </c>
      <c r="C736" s="120">
        <v>2200</v>
      </c>
    </row>
    <row r="737" spans="1:3" s="16" customFormat="1" x14ac:dyDescent="0.2">
      <c r="A737" s="14">
        <v>931900</v>
      </c>
      <c r="B737" s="6" t="s">
        <v>715</v>
      </c>
      <c r="C737" s="120">
        <v>44300</v>
      </c>
    </row>
    <row r="738" spans="1:3" s="22" customFormat="1" ht="19.5" x14ac:dyDescent="0.2">
      <c r="A738" s="7">
        <v>938000</v>
      </c>
      <c r="B738" s="12" t="s">
        <v>41</v>
      </c>
      <c r="C738" s="121">
        <f t="shared" ref="C738" si="144">C739+C740</f>
        <v>146600</v>
      </c>
    </row>
    <row r="739" spans="1:3" s="16" customFormat="1" x14ac:dyDescent="0.2">
      <c r="A739" s="142">
        <v>938100</v>
      </c>
      <c r="B739" s="5" t="s">
        <v>42</v>
      </c>
      <c r="C739" s="120">
        <v>88000</v>
      </c>
    </row>
    <row r="740" spans="1:3" s="16" customFormat="1" x14ac:dyDescent="0.2">
      <c r="A740" s="142">
        <v>938200</v>
      </c>
      <c r="B740" s="143" t="s">
        <v>714</v>
      </c>
      <c r="C740" s="120">
        <v>58600</v>
      </c>
    </row>
    <row r="741" spans="1:3" s="16" customFormat="1" ht="37.5" x14ac:dyDescent="0.2">
      <c r="A741" s="9" t="s">
        <v>285</v>
      </c>
      <c r="B741" s="3" t="s">
        <v>819</v>
      </c>
      <c r="C741" s="119">
        <v>4000000</v>
      </c>
    </row>
    <row r="742" spans="1:3" s="138" customFormat="1" x14ac:dyDescent="0.2">
      <c r="A742" s="135"/>
      <c r="B742" s="136" t="s">
        <v>798</v>
      </c>
      <c r="C742" s="137">
        <f>+C720+C741+C727+C730+C733</f>
        <v>18778400</v>
      </c>
    </row>
    <row r="743" spans="1:3" s="16" customFormat="1" x14ac:dyDescent="0.2">
      <c r="A743" s="26"/>
      <c r="B743" s="248"/>
      <c r="C743" s="119"/>
    </row>
    <row r="744" spans="1:3" s="16" customFormat="1" x14ac:dyDescent="0.2">
      <c r="A744" s="26"/>
      <c r="B744" s="248"/>
      <c r="C744" s="119"/>
    </row>
    <row r="745" spans="1:3" s="16" customFormat="1" ht="19.5" x14ac:dyDescent="0.2">
      <c r="A745" s="23" t="s">
        <v>354</v>
      </c>
      <c r="B745" s="21"/>
      <c r="C745" s="119"/>
    </row>
    <row r="746" spans="1:3" s="16" customFormat="1" ht="19.5" x14ac:dyDescent="0.2">
      <c r="A746" s="23" t="s">
        <v>485</v>
      </c>
      <c r="B746" s="21"/>
      <c r="C746" s="119"/>
    </row>
    <row r="747" spans="1:3" s="16" customFormat="1" ht="19.5" x14ac:dyDescent="0.2">
      <c r="A747" s="23" t="s">
        <v>403</v>
      </c>
      <c r="B747" s="21"/>
      <c r="C747" s="119"/>
    </row>
    <row r="748" spans="1:3" s="16" customFormat="1" ht="19.5" x14ac:dyDescent="0.2">
      <c r="A748" s="23" t="s">
        <v>846</v>
      </c>
      <c r="B748" s="21"/>
      <c r="C748" s="119"/>
    </row>
    <row r="749" spans="1:3" s="16" customFormat="1" x14ac:dyDescent="0.2">
      <c r="A749" s="23"/>
      <c r="B749" s="18"/>
      <c r="C749" s="119"/>
    </row>
    <row r="750" spans="1:3" s="128" customFormat="1" ht="18.75" customHeight="1" x14ac:dyDescent="0.2">
      <c r="A750" s="9">
        <v>720000</v>
      </c>
      <c r="B750" s="3" t="s">
        <v>12</v>
      </c>
      <c r="C750" s="119">
        <f>+C751</f>
        <v>12684700</v>
      </c>
    </row>
    <row r="751" spans="1:3" s="22" customFormat="1" ht="19.5" x14ac:dyDescent="0.2">
      <c r="A751" s="24">
        <v>722000</v>
      </c>
      <c r="B751" s="19" t="s">
        <v>800</v>
      </c>
      <c r="C751" s="121">
        <f t="shared" ref="C751" si="145">+C752</f>
        <v>12684700</v>
      </c>
    </row>
    <row r="752" spans="1:3" s="16" customFormat="1" x14ac:dyDescent="0.2">
      <c r="A752" s="13">
        <v>722500</v>
      </c>
      <c r="B752" s="6" t="s">
        <v>19</v>
      </c>
      <c r="C752" s="120">
        <f>46000+800000+158000+7537200+424500+394000+952300+9000+757000+78900+465200+30500+152200+142200+23000+219100+493100+2500</f>
        <v>12684700</v>
      </c>
    </row>
    <row r="753" spans="1:3" s="128" customFormat="1" x14ac:dyDescent="0.2">
      <c r="A753" s="9">
        <v>780000</v>
      </c>
      <c r="B753" s="3" t="s">
        <v>562</v>
      </c>
      <c r="C753" s="119">
        <f>C757+C754</f>
        <v>1616700</v>
      </c>
    </row>
    <row r="754" spans="1:3" s="22" customFormat="1" ht="19.5" x14ac:dyDescent="0.2">
      <c r="A754" s="24">
        <v>787000</v>
      </c>
      <c r="B754" s="8" t="s">
        <v>25</v>
      </c>
      <c r="C754" s="121">
        <f>+C755+C756</f>
        <v>162000</v>
      </c>
    </row>
    <row r="755" spans="1:3" s="16" customFormat="1" x14ac:dyDescent="0.2">
      <c r="A755" s="13">
        <v>787300</v>
      </c>
      <c r="B755" s="6" t="s">
        <v>28</v>
      </c>
      <c r="C755" s="120">
        <v>96000</v>
      </c>
    </row>
    <row r="756" spans="1:3" s="16" customFormat="1" x14ac:dyDescent="0.2">
      <c r="A756" s="13">
        <v>787900</v>
      </c>
      <c r="B756" s="6" t="s">
        <v>855</v>
      </c>
      <c r="C756" s="120">
        <v>66000</v>
      </c>
    </row>
    <row r="757" spans="1:3" s="22" customFormat="1" ht="19.5" x14ac:dyDescent="0.2">
      <c r="A757" s="24">
        <v>788000</v>
      </c>
      <c r="B757" s="19" t="s">
        <v>31</v>
      </c>
      <c r="C757" s="121">
        <f t="shared" ref="C757" si="146">C758</f>
        <v>1454700</v>
      </c>
    </row>
    <row r="758" spans="1:3" s="16" customFormat="1" x14ac:dyDescent="0.2">
      <c r="A758" s="13">
        <v>788100</v>
      </c>
      <c r="B758" s="6" t="s">
        <v>31</v>
      </c>
      <c r="C758" s="120">
        <v>1454700</v>
      </c>
    </row>
    <row r="759" spans="1:3" s="128" customFormat="1" x14ac:dyDescent="0.2">
      <c r="A759" s="9">
        <v>810000</v>
      </c>
      <c r="B759" s="248" t="s">
        <v>802</v>
      </c>
      <c r="C759" s="119">
        <f t="shared" ref="C759" si="147">C760</f>
        <v>30000</v>
      </c>
    </row>
    <row r="760" spans="1:3" s="22" customFormat="1" ht="19.5" x14ac:dyDescent="0.2">
      <c r="A760" s="24">
        <v>811000</v>
      </c>
      <c r="B760" s="21" t="s">
        <v>33</v>
      </c>
      <c r="C760" s="121">
        <f>C761</f>
        <v>30000</v>
      </c>
    </row>
    <row r="761" spans="1:3" s="16" customFormat="1" x14ac:dyDescent="0.2">
      <c r="A761" s="13">
        <v>811200</v>
      </c>
      <c r="B761" s="20" t="s">
        <v>35</v>
      </c>
      <c r="C761" s="120">
        <v>30000</v>
      </c>
    </row>
    <row r="762" spans="1:3" s="128" customFormat="1" x14ac:dyDescent="0.2">
      <c r="A762" s="245">
        <v>920000</v>
      </c>
      <c r="B762" s="248" t="s">
        <v>550</v>
      </c>
      <c r="C762" s="119">
        <f>+C763</f>
        <v>3000000</v>
      </c>
    </row>
    <row r="763" spans="1:3" s="22" customFormat="1" ht="19.5" x14ac:dyDescent="0.2">
      <c r="A763" s="246">
        <v>921000</v>
      </c>
      <c r="B763" s="21" t="s">
        <v>550</v>
      </c>
      <c r="C763" s="121">
        <f>+C764</f>
        <v>3000000</v>
      </c>
    </row>
    <row r="764" spans="1:3" s="16" customFormat="1" x14ac:dyDescent="0.2">
      <c r="A764" s="13">
        <v>921200</v>
      </c>
      <c r="B764" s="20" t="s">
        <v>40</v>
      </c>
      <c r="C764" s="120">
        <v>3000000</v>
      </c>
    </row>
    <row r="765" spans="1:3" s="128" customFormat="1" x14ac:dyDescent="0.2">
      <c r="A765" s="25">
        <v>930000</v>
      </c>
      <c r="B765" s="130" t="s">
        <v>799</v>
      </c>
      <c r="C765" s="119">
        <f t="shared" ref="C765:C766" si="148">+C766</f>
        <v>172300</v>
      </c>
    </row>
    <row r="766" spans="1:3" s="16" customFormat="1" ht="19.5" x14ac:dyDescent="0.2">
      <c r="A766" s="7">
        <v>931000</v>
      </c>
      <c r="B766" s="12" t="s">
        <v>715</v>
      </c>
      <c r="C766" s="121">
        <f t="shared" si="148"/>
        <v>172300</v>
      </c>
    </row>
    <row r="767" spans="1:3" s="16" customFormat="1" x14ac:dyDescent="0.2">
      <c r="A767" s="14">
        <v>931100</v>
      </c>
      <c r="B767" s="6" t="s">
        <v>585</v>
      </c>
      <c r="C767" s="120">
        <v>172300</v>
      </c>
    </row>
    <row r="768" spans="1:3" s="16" customFormat="1" ht="37.5" x14ac:dyDescent="0.2">
      <c r="A768" s="9" t="s">
        <v>285</v>
      </c>
      <c r="B768" s="3" t="s">
        <v>819</v>
      </c>
      <c r="C768" s="119">
        <v>4794800</v>
      </c>
    </row>
    <row r="769" spans="1:3" s="138" customFormat="1" x14ac:dyDescent="0.2">
      <c r="A769" s="135"/>
      <c r="B769" s="136" t="s">
        <v>798</v>
      </c>
      <c r="C769" s="137">
        <f>+C750+C765+C768+C753+C759+C762</f>
        <v>22298500</v>
      </c>
    </row>
    <row r="770" spans="1:3" s="16" customFormat="1" x14ac:dyDescent="0.2">
      <c r="A770" s="26"/>
      <c r="B770" s="248"/>
      <c r="C770" s="119"/>
    </row>
    <row r="771" spans="1:3" s="16" customFormat="1" x14ac:dyDescent="0.2">
      <c r="A771" s="26"/>
      <c r="B771" s="248"/>
      <c r="C771" s="119"/>
    </row>
    <row r="772" spans="1:3" s="16" customFormat="1" ht="19.5" x14ac:dyDescent="0.2">
      <c r="A772" s="23" t="s">
        <v>875</v>
      </c>
      <c r="B772" s="21"/>
      <c r="C772" s="119"/>
    </row>
    <row r="773" spans="1:3" s="16" customFormat="1" ht="19.5" x14ac:dyDescent="0.2">
      <c r="A773" s="23" t="s">
        <v>485</v>
      </c>
      <c r="B773" s="21"/>
      <c r="C773" s="119"/>
    </row>
    <row r="774" spans="1:3" s="16" customFormat="1" ht="19.5" x14ac:dyDescent="0.2">
      <c r="A774" s="23" t="s">
        <v>405</v>
      </c>
      <c r="B774" s="21"/>
      <c r="C774" s="119"/>
    </row>
    <row r="775" spans="1:3" s="16" customFormat="1" ht="19.5" x14ac:dyDescent="0.2">
      <c r="A775" s="23" t="s">
        <v>291</v>
      </c>
      <c r="B775" s="21"/>
      <c r="C775" s="119"/>
    </row>
    <row r="776" spans="1:3" s="16" customFormat="1" x14ac:dyDescent="0.2">
      <c r="A776" s="23"/>
      <c r="B776" s="18"/>
      <c r="C776" s="119"/>
    </row>
    <row r="777" spans="1:3" s="128" customFormat="1" ht="18.75" customHeight="1" x14ac:dyDescent="0.2">
      <c r="A777" s="9">
        <v>720000</v>
      </c>
      <c r="B777" s="3" t="s">
        <v>12</v>
      </c>
      <c r="C777" s="119">
        <f t="shared" ref="C777" si="149">+C778</f>
        <v>420000</v>
      </c>
    </row>
    <row r="778" spans="1:3" s="22" customFormat="1" ht="19.5" x14ac:dyDescent="0.2">
      <c r="A778" s="24">
        <v>722000</v>
      </c>
      <c r="B778" s="19" t="s">
        <v>800</v>
      </c>
      <c r="C778" s="121">
        <f t="shared" ref="C778" si="150">SUM(C779:C779)</f>
        <v>420000</v>
      </c>
    </row>
    <row r="779" spans="1:3" s="16" customFormat="1" x14ac:dyDescent="0.2">
      <c r="A779" s="13">
        <v>722500</v>
      </c>
      <c r="B779" s="6" t="s">
        <v>19</v>
      </c>
      <c r="C779" s="120">
        <v>420000</v>
      </c>
    </row>
    <row r="780" spans="1:3" s="128" customFormat="1" x14ac:dyDescent="0.2">
      <c r="A780" s="9">
        <v>780000</v>
      </c>
      <c r="B780" s="3" t="s">
        <v>562</v>
      </c>
      <c r="C780" s="119">
        <f t="shared" ref="C780:C781" si="151">C781</f>
        <v>88000</v>
      </c>
    </row>
    <row r="781" spans="1:3" s="22" customFormat="1" ht="19.5" x14ac:dyDescent="0.2">
      <c r="A781" s="24">
        <v>788000</v>
      </c>
      <c r="B781" s="19" t="s">
        <v>31</v>
      </c>
      <c r="C781" s="121">
        <f t="shared" si="151"/>
        <v>88000</v>
      </c>
    </row>
    <row r="782" spans="1:3" s="16" customFormat="1" x14ac:dyDescent="0.2">
      <c r="A782" s="13">
        <v>788100</v>
      </c>
      <c r="B782" s="6" t="s">
        <v>31</v>
      </c>
      <c r="C782" s="120">
        <v>88000</v>
      </c>
    </row>
    <row r="783" spans="1:3" s="128" customFormat="1" ht="37.5" x14ac:dyDescent="0.2">
      <c r="A783" s="9" t="s">
        <v>285</v>
      </c>
      <c r="B783" s="3" t="s">
        <v>819</v>
      </c>
      <c r="C783" s="119">
        <v>14900</v>
      </c>
    </row>
    <row r="784" spans="1:3" s="138" customFormat="1" x14ac:dyDescent="0.2">
      <c r="A784" s="135"/>
      <c r="B784" s="136" t="s">
        <v>798</v>
      </c>
      <c r="C784" s="137">
        <f t="shared" ref="C784" si="152">+C777+C780+C783</f>
        <v>522900</v>
      </c>
    </row>
    <row r="785" spans="1:3" s="16" customFormat="1" x14ac:dyDescent="0.2">
      <c r="A785" s="26"/>
      <c r="B785" s="248"/>
      <c r="C785" s="119"/>
    </row>
    <row r="786" spans="1:3" s="16" customFormat="1" x14ac:dyDescent="0.2">
      <c r="A786" s="26"/>
      <c r="B786" s="248"/>
      <c r="C786" s="119"/>
    </row>
    <row r="787" spans="1:3" s="16" customFormat="1" ht="19.5" x14ac:dyDescent="0.2">
      <c r="A787" s="23" t="s">
        <v>356</v>
      </c>
      <c r="B787" s="21"/>
      <c r="C787" s="119"/>
    </row>
    <row r="788" spans="1:3" s="16" customFormat="1" ht="19.5" x14ac:dyDescent="0.2">
      <c r="A788" s="23" t="s">
        <v>485</v>
      </c>
      <c r="B788" s="21"/>
      <c r="C788" s="119"/>
    </row>
    <row r="789" spans="1:3" s="16" customFormat="1" ht="19.5" x14ac:dyDescent="0.2">
      <c r="A789" s="23" t="s">
        <v>406</v>
      </c>
      <c r="B789" s="21"/>
      <c r="C789" s="119"/>
    </row>
    <row r="790" spans="1:3" s="16" customFormat="1" ht="19.5" x14ac:dyDescent="0.2">
      <c r="A790" s="23" t="s">
        <v>291</v>
      </c>
      <c r="B790" s="21"/>
      <c r="C790" s="119"/>
    </row>
    <row r="791" spans="1:3" s="16" customFormat="1" x14ac:dyDescent="0.2">
      <c r="A791" s="23"/>
      <c r="B791" s="18"/>
      <c r="C791" s="119"/>
    </row>
    <row r="792" spans="1:3" s="128" customFormat="1" x14ac:dyDescent="0.2">
      <c r="A792" s="9">
        <v>720000</v>
      </c>
      <c r="B792" s="3" t="s">
        <v>12</v>
      </c>
      <c r="C792" s="119">
        <f t="shared" ref="C792" si="153">+C793</f>
        <v>10600</v>
      </c>
    </row>
    <row r="793" spans="1:3" s="22" customFormat="1" ht="19.5" x14ac:dyDescent="0.2">
      <c r="A793" s="24">
        <v>722000</v>
      </c>
      <c r="B793" s="19" t="s">
        <v>800</v>
      </c>
      <c r="C793" s="121">
        <f t="shared" ref="C793" si="154">SUM(C794:C794)</f>
        <v>10600</v>
      </c>
    </row>
    <row r="794" spans="1:3" s="16" customFormat="1" x14ac:dyDescent="0.2">
      <c r="A794" s="13">
        <v>722500</v>
      </c>
      <c r="B794" s="6" t="s">
        <v>19</v>
      </c>
      <c r="C794" s="120">
        <v>10600</v>
      </c>
    </row>
    <row r="795" spans="1:3" s="128" customFormat="1" ht="37.5" x14ac:dyDescent="0.2">
      <c r="A795" s="9" t="s">
        <v>285</v>
      </c>
      <c r="B795" s="3" t="s">
        <v>819</v>
      </c>
      <c r="C795" s="119">
        <v>37400</v>
      </c>
    </row>
    <row r="796" spans="1:3" s="138" customFormat="1" x14ac:dyDescent="0.2">
      <c r="A796" s="135"/>
      <c r="B796" s="136" t="s">
        <v>798</v>
      </c>
      <c r="C796" s="137">
        <f t="shared" ref="C796" si="155">+C792+C795</f>
        <v>48000</v>
      </c>
    </row>
    <row r="797" spans="1:3" s="128" customFormat="1" x14ac:dyDescent="0.2">
      <c r="A797" s="118"/>
      <c r="B797" s="248"/>
      <c r="C797" s="119"/>
    </row>
    <row r="798" spans="1:3" s="128" customFormat="1" x14ac:dyDescent="0.2">
      <c r="A798" s="118"/>
      <c r="B798" s="248"/>
      <c r="C798" s="119"/>
    </row>
    <row r="799" spans="1:3" s="16" customFormat="1" ht="19.5" x14ac:dyDescent="0.2">
      <c r="A799" s="23" t="s">
        <v>863</v>
      </c>
      <c r="B799" s="21"/>
      <c r="C799" s="119"/>
    </row>
    <row r="800" spans="1:3" s="16" customFormat="1" ht="19.5" x14ac:dyDescent="0.2">
      <c r="A800" s="23" t="s">
        <v>485</v>
      </c>
      <c r="B800" s="21"/>
      <c r="C800" s="119"/>
    </row>
    <row r="801" spans="1:3" s="16" customFormat="1" ht="19.5" x14ac:dyDescent="0.2">
      <c r="A801" s="23" t="s">
        <v>408</v>
      </c>
      <c r="B801" s="21"/>
      <c r="C801" s="119"/>
    </row>
    <row r="802" spans="1:3" s="16" customFormat="1" ht="19.5" x14ac:dyDescent="0.2">
      <c r="A802" s="23" t="s">
        <v>496</v>
      </c>
      <c r="B802" s="21"/>
      <c r="C802" s="119"/>
    </row>
    <row r="803" spans="1:3" s="16" customFormat="1" x14ac:dyDescent="0.2">
      <c r="A803" s="23"/>
      <c r="B803" s="18"/>
      <c r="C803" s="119"/>
    </row>
    <row r="804" spans="1:3" s="16" customFormat="1" x14ac:dyDescent="0.2">
      <c r="A804" s="23"/>
      <c r="B804" s="18"/>
      <c r="C804" s="119"/>
    </row>
    <row r="805" spans="1:3" s="128" customFormat="1" ht="19.5" customHeight="1" x14ac:dyDescent="0.2">
      <c r="A805" s="9">
        <v>720000</v>
      </c>
      <c r="B805" s="3" t="s">
        <v>12</v>
      </c>
      <c r="C805" s="119">
        <f>+C806+C808</f>
        <v>2067200</v>
      </c>
    </row>
    <row r="806" spans="1:3" s="22" customFormat="1" ht="19.5" x14ac:dyDescent="0.2">
      <c r="A806" s="24">
        <v>722000</v>
      </c>
      <c r="B806" s="19" t="s">
        <v>800</v>
      </c>
      <c r="C806" s="121">
        <f t="shared" ref="C806" si="156">SUM(C807:C807)</f>
        <v>2032200</v>
      </c>
    </row>
    <row r="807" spans="1:3" s="16" customFormat="1" x14ac:dyDescent="0.2">
      <c r="A807" s="13">
        <v>722500</v>
      </c>
      <c r="B807" s="6" t="s">
        <v>19</v>
      </c>
      <c r="C807" s="120">
        <f>106000+86200+1840000</f>
        <v>2032200</v>
      </c>
    </row>
    <row r="808" spans="1:3" s="22" customFormat="1" ht="39" x14ac:dyDescent="0.2">
      <c r="A808" s="24">
        <v>728000</v>
      </c>
      <c r="B808" s="19" t="s">
        <v>535</v>
      </c>
      <c r="C808" s="121">
        <f>+C809</f>
        <v>35000</v>
      </c>
    </row>
    <row r="809" spans="1:3" s="16" customFormat="1" ht="37.5" x14ac:dyDescent="0.2">
      <c r="A809" s="13">
        <v>728200</v>
      </c>
      <c r="B809" s="6" t="s">
        <v>793</v>
      </c>
      <c r="C809" s="120">
        <v>35000</v>
      </c>
    </row>
    <row r="810" spans="1:3" s="128" customFormat="1" x14ac:dyDescent="0.2">
      <c r="A810" s="25">
        <v>810000</v>
      </c>
      <c r="B810" s="248" t="s">
        <v>802</v>
      </c>
      <c r="C810" s="119">
        <f t="shared" ref="C810:C811" si="157">C811</f>
        <v>183200</v>
      </c>
    </row>
    <row r="811" spans="1:3" s="22" customFormat="1" ht="19.5" x14ac:dyDescent="0.2">
      <c r="A811" s="24">
        <v>816000</v>
      </c>
      <c r="B811" s="8" t="s">
        <v>777</v>
      </c>
      <c r="C811" s="121">
        <f t="shared" si="157"/>
        <v>183200</v>
      </c>
    </row>
    <row r="812" spans="1:3" s="16" customFormat="1" ht="18.75" customHeight="1" x14ac:dyDescent="0.2">
      <c r="A812" s="13">
        <v>816100</v>
      </c>
      <c r="B812" s="6" t="s">
        <v>777</v>
      </c>
      <c r="C812" s="120">
        <v>183200</v>
      </c>
    </row>
    <row r="813" spans="1:3" s="16" customFormat="1" ht="37.5" x14ac:dyDescent="0.2">
      <c r="A813" s="25">
        <v>880000</v>
      </c>
      <c r="B813" s="11" t="s">
        <v>801</v>
      </c>
      <c r="C813" s="121">
        <f>+C814</f>
        <v>95600</v>
      </c>
    </row>
    <row r="814" spans="1:3" s="22" customFormat="1" ht="39" x14ac:dyDescent="0.2">
      <c r="A814" s="260">
        <v>881000</v>
      </c>
      <c r="B814" s="8" t="s">
        <v>787</v>
      </c>
      <c r="C814" s="121">
        <f>+C815</f>
        <v>95600</v>
      </c>
    </row>
    <row r="815" spans="1:3" s="16" customFormat="1" ht="37.5" x14ac:dyDescent="0.2">
      <c r="A815" s="13">
        <v>881200</v>
      </c>
      <c r="B815" s="6" t="s">
        <v>787</v>
      </c>
      <c r="C815" s="120">
        <v>95600</v>
      </c>
    </row>
    <row r="816" spans="1:3" s="128" customFormat="1" x14ac:dyDescent="0.2">
      <c r="A816" s="25">
        <v>930000</v>
      </c>
      <c r="B816" s="130" t="s">
        <v>799</v>
      </c>
      <c r="C816" s="119">
        <f>C817</f>
        <v>55400</v>
      </c>
    </row>
    <row r="817" spans="1:3" s="22" customFormat="1" ht="19.5" x14ac:dyDescent="0.2">
      <c r="A817" s="7">
        <v>931000</v>
      </c>
      <c r="B817" s="12" t="s">
        <v>715</v>
      </c>
      <c r="C817" s="121">
        <f>C818+C819</f>
        <v>55400</v>
      </c>
    </row>
    <row r="818" spans="1:3" s="16" customFormat="1" x14ac:dyDescent="0.2">
      <c r="A818" s="14">
        <v>931100</v>
      </c>
      <c r="B818" s="6" t="s">
        <v>585</v>
      </c>
      <c r="C818" s="120">
        <v>40400</v>
      </c>
    </row>
    <row r="819" spans="1:3" s="16" customFormat="1" x14ac:dyDescent="0.2">
      <c r="A819" s="14">
        <v>931900</v>
      </c>
      <c r="B819" s="6" t="s">
        <v>715</v>
      </c>
      <c r="C819" s="120">
        <v>15000</v>
      </c>
    </row>
    <row r="820" spans="1:3" s="128" customFormat="1" ht="37.5" x14ac:dyDescent="0.2">
      <c r="A820" s="9" t="s">
        <v>285</v>
      </c>
      <c r="B820" s="3" t="s">
        <v>819</v>
      </c>
      <c r="C820" s="119">
        <v>1180500</v>
      </c>
    </row>
    <row r="821" spans="1:3" s="138" customFormat="1" x14ac:dyDescent="0.2">
      <c r="A821" s="135"/>
      <c r="B821" s="136" t="s">
        <v>798</v>
      </c>
      <c r="C821" s="137">
        <f>+C816+C820+C805+C810+C813</f>
        <v>3581900</v>
      </c>
    </row>
    <row r="822" spans="1:3" s="128" customFormat="1" x14ac:dyDescent="0.2">
      <c r="A822" s="118"/>
      <c r="B822" s="248"/>
      <c r="C822" s="119"/>
    </row>
    <row r="823" spans="1:3" s="128" customFormat="1" x14ac:dyDescent="0.2">
      <c r="A823" s="118"/>
      <c r="B823" s="248"/>
      <c r="C823" s="119"/>
    </row>
    <row r="824" spans="1:3" s="128" customFormat="1" ht="19.5" x14ac:dyDescent="0.2">
      <c r="A824" s="23" t="s">
        <v>501</v>
      </c>
      <c r="B824" s="21"/>
      <c r="C824" s="119"/>
    </row>
    <row r="825" spans="1:3" s="128" customFormat="1" ht="19.5" x14ac:dyDescent="0.2">
      <c r="A825" s="23" t="s">
        <v>500</v>
      </c>
      <c r="B825" s="21"/>
      <c r="C825" s="119"/>
    </row>
    <row r="826" spans="1:3" s="128" customFormat="1" ht="19.5" x14ac:dyDescent="0.2">
      <c r="A826" s="23" t="s">
        <v>405</v>
      </c>
      <c r="B826" s="21"/>
      <c r="C826" s="119"/>
    </row>
    <row r="827" spans="1:3" s="128" customFormat="1" ht="19.5" x14ac:dyDescent="0.2">
      <c r="A827" s="23" t="s">
        <v>291</v>
      </c>
      <c r="B827" s="21"/>
      <c r="C827" s="119"/>
    </row>
    <row r="828" spans="1:3" s="128" customFormat="1" x14ac:dyDescent="0.2">
      <c r="A828" s="23"/>
      <c r="B828" s="18"/>
      <c r="C828" s="119"/>
    </row>
    <row r="829" spans="1:3" s="128" customFormat="1" ht="37.5" x14ac:dyDescent="0.2">
      <c r="A829" s="9" t="s">
        <v>285</v>
      </c>
      <c r="B829" s="3" t="s">
        <v>819</v>
      </c>
      <c r="C829" s="119">
        <v>917700</v>
      </c>
    </row>
    <row r="830" spans="1:3" s="16" customFormat="1" x14ac:dyDescent="0.2">
      <c r="A830" s="135"/>
      <c r="B830" s="136" t="s">
        <v>798</v>
      </c>
      <c r="C830" s="137">
        <f t="shared" ref="C830" si="158">C829</f>
        <v>917700</v>
      </c>
    </row>
    <row r="831" spans="1:3" s="16" customFormat="1" x14ac:dyDescent="0.2">
      <c r="A831" s="118"/>
      <c r="B831" s="248"/>
      <c r="C831" s="119"/>
    </row>
    <row r="832" spans="1:3" s="16" customFormat="1" x14ac:dyDescent="0.2">
      <c r="A832" s="118"/>
      <c r="B832" s="248"/>
      <c r="C832" s="119"/>
    </row>
    <row r="833" spans="1:3" s="16" customFormat="1" ht="19.5" x14ac:dyDescent="0.2">
      <c r="A833" s="23" t="s">
        <v>511</v>
      </c>
      <c r="B833" s="21"/>
      <c r="C833" s="119"/>
    </row>
    <row r="834" spans="1:3" s="16" customFormat="1" ht="19.5" x14ac:dyDescent="0.2">
      <c r="A834" s="23" t="s">
        <v>512</v>
      </c>
      <c r="B834" s="21"/>
      <c r="C834" s="119"/>
    </row>
    <row r="835" spans="1:3" s="16" customFormat="1" ht="19.5" x14ac:dyDescent="0.2">
      <c r="A835" s="23" t="s">
        <v>440</v>
      </c>
      <c r="B835" s="21"/>
      <c r="C835" s="119"/>
    </row>
    <row r="836" spans="1:3" s="16" customFormat="1" ht="19.5" x14ac:dyDescent="0.2">
      <c r="A836" s="23" t="s">
        <v>291</v>
      </c>
      <c r="B836" s="21"/>
      <c r="C836" s="119"/>
    </row>
    <row r="837" spans="1:3" s="16" customFormat="1" x14ac:dyDescent="0.2">
      <c r="A837" s="23"/>
      <c r="B837" s="18"/>
      <c r="C837" s="119"/>
    </row>
    <row r="838" spans="1:3" s="16" customFormat="1" ht="37.5" x14ac:dyDescent="0.2">
      <c r="A838" s="9" t="s">
        <v>285</v>
      </c>
      <c r="B838" s="3" t="s">
        <v>819</v>
      </c>
      <c r="C838" s="119">
        <v>34000</v>
      </c>
    </row>
    <row r="839" spans="1:3" s="16" customFormat="1" x14ac:dyDescent="0.2">
      <c r="A839" s="135"/>
      <c r="B839" s="136" t="s">
        <v>798</v>
      </c>
      <c r="C839" s="137">
        <f t="shared" ref="C839" si="159">C838</f>
        <v>34000</v>
      </c>
    </row>
    <row r="840" spans="1:3" s="16" customFormat="1" x14ac:dyDescent="0.2">
      <c r="A840" s="118"/>
      <c r="B840" s="248"/>
      <c r="C840" s="119"/>
    </row>
    <row r="841" spans="1:3" s="16" customFormat="1" x14ac:dyDescent="0.2">
      <c r="A841" s="118"/>
      <c r="B841" s="248"/>
      <c r="C841" s="119"/>
    </row>
  </sheetData>
  <mergeCells count="1">
    <mergeCell ref="A6:C6"/>
  </mergeCells>
  <printOptions horizontalCentered="1" gridLines="1"/>
  <pageMargins left="0" right="0" top="0" bottom="0" header="0" footer="0"/>
  <pageSetup paperSize="9" scale="62" firstPageNumber="89" orientation="portrait" useFirstPageNumber="1" r:id="rId1"/>
  <headerFooter>
    <oddFooter>&amp;C&amp;16&amp;P</oddFooter>
  </headerFooter>
  <rowBreaks count="18" manualBreakCount="18">
    <brk id="43" max="2" man="1"/>
    <brk id="101" max="2" man="1"/>
    <brk id="147" max="2" man="1"/>
    <brk id="194" max="2" man="1"/>
    <brk id="219" max="2" man="1"/>
    <brk id="249" max="2" man="1"/>
    <brk id="295" max="2" man="1"/>
    <brk id="321" max="16383" man="1"/>
    <brk id="348" max="16383" man="1"/>
    <brk id="396" max="16383" man="1"/>
    <brk id="444" max="16383" man="1"/>
    <brk id="492" max="2" man="1"/>
    <brk id="540" max="2" man="1"/>
    <brk id="588" max="2" man="1"/>
    <brk id="642" max="16383" man="1"/>
    <brk id="690" max="16383" man="1"/>
    <brk id="743" max="16383" man="1"/>
    <brk id="79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Садржај</vt:lpstr>
      <vt:lpstr>Општи дио</vt:lpstr>
      <vt:lpstr>Расходи</vt:lpstr>
      <vt:lpstr>Приходи - Фонд 02</vt:lpstr>
      <vt:lpstr>'Општи дио'!Print_Area</vt:lpstr>
      <vt:lpstr>'Приходи - Фонд 02'!Print_Area</vt:lpstr>
      <vt:lpstr>Расходи!Print_Area</vt:lpstr>
      <vt:lpstr>Садржај!Print_Area</vt:lpstr>
      <vt:lpstr>'Приходи - Фонд 02'!Print_Titles</vt:lpstr>
      <vt:lpstr>Расходи!Print_Titles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Jasmina Tesanovic</cp:lastModifiedBy>
  <cp:lastPrinted>2025-06-24T06:54:02Z</cp:lastPrinted>
  <dcterms:created xsi:type="dcterms:W3CDTF">2018-04-16T06:34:24Z</dcterms:created>
  <dcterms:modified xsi:type="dcterms:W3CDTF">2025-06-24T07:17:23Z</dcterms:modified>
</cp:coreProperties>
</file>